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6C931B0-A88D-47DF-9244-A1B2040523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74" i="1" l="1"/>
  <c r="K84" i="1"/>
  <c r="J84" i="1"/>
  <c r="I84" i="1"/>
  <c r="H84" i="1"/>
  <c r="K83" i="1"/>
  <c r="J83" i="1"/>
  <c r="I83" i="1"/>
  <c r="H83" i="1"/>
  <c r="AN43" i="1"/>
  <c r="K55" i="1"/>
  <c r="J55" i="1"/>
  <c r="I55" i="1"/>
  <c r="H55" i="1"/>
  <c r="K54" i="1"/>
  <c r="J54" i="1"/>
  <c r="I54" i="1"/>
  <c r="H54" i="1"/>
  <c r="AG27" i="1"/>
  <c r="S38" i="6" l="1"/>
  <c r="S44" i="6" s="1"/>
  <c r="R38" i="6"/>
  <c r="R44" i="6" s="1"/>
  <c r="P38" i="6"/>
  <c r="P44" i="6" s="1"/>
  <c r="O38" i="6"/>
  <c r="O44" i="6" s="1"/>
  <c r="M38" i="6"/>
  <c r="M44" i="6" s="1"/>
  <c r="L38" i="6"/>
  <c r="L44" i="6" s="1"/>
  <c r="J38" i="6"/>
  <c r="J44" i="6" s="1"/>
  <c r="I38" i="6"/>
  <c r="I44" i="6" s="1"/>
  <c r="G38" i="6"/>
  <c r="G44" i="6" s="1"/>
  <c r="F38" i="6"/>
  <c r="F44" i="6" s="1"/>
  <c r="E38" i="6"/>
  <c r="E44" i="6" s="1"/>
  <c r="S18" i="6"/>
  <c r="S43" i="6" s="1"/>
  <c r="R18" i="6"/>
  <c r="R43" i="6" s="1"/>
  <c r="P18" i="6"/>
  <c r="P43" i="6" s="1"/>
  <c r="O18" i="6"/>
  <c r="O43" i="6" s="1"/>
  <c r="M18" i="6"/>
  <c r="M43" i="6" s="1"/>
  <c r="L18" i="6"/>
  <c r="L43" i="6" s="1"/>
  <c r="J18" i="6"/>
  <c r="J43" i="6" s="1"/>
  <c r="I18" i="6"/>
  <c r="I43" i="6" s="1"/>
  <c r="G18" i="6"/>
  <c r="G43" i="6" s="1"/>
  <c r="F18" i="6"/>
  <c r="F43" i="6" s="1"/>
  <c r="E18" i="6"/>
  <c r="E43" i="6" s="1"/>
  <c r="K18" i="6" l="1"/>
  <c r="K43" i="6" s="1"/>
  <c r="Q18" i="6"/>
  <c r="Q43" i="6" s="1"/>
  <c r="K38" i="6"/>
  <c r="K44" i="6" s="1"/>
  <c r="Q38" i="6"/>
  <c r="Q44" i="6" s="1"/>
  <c r="H18" i="6"/>
  <c r="H43" i="6" s="1"/>
  <c r="N18" i="6"/>
  <c r="N43" i="6" s="1"/>
  <c r="T18" i="6"/>
  <c r="T43" i="6" s="1"/>
  <c r="H38" i="6"/>
  <c r="H44" i="6" s="1"/>
  <c r="N38" i="6"/>
  <c r="N44" i="6" s="1"/>
  <c r="T38" i="6"/>
  <c r="T44" i="6" s="1"/>
  <c r="AN42" i="1"/>
  <c r="K81" i="1" l="1"/>
  <c r="K82" i="1"/>
  <c r="J82" i="1"/>
  <c r="I82" i="1"/>
  <c r="H82" i="1"/>
  <c r="J81" i="1"/>
  <c r="I81" i="1"/>
  <c r="H81" i="1"/>
  <c r="H80" i="1"/>
  <c r="I80" i="1"/>
  <c r="J80" i="1"/>
  <c r="K80" i="1"/>
  <c r="AH58" i="1"/>
  <c r="AH55" i="1" l="1"/>
  <c r="AH47" i="1" l="1"/>
  <c r="AH52" i="1"/>
  <c r="K53" i="1"/>
  <c r="J53" i="1"/>
  <c r="I53" i="1"/>
  <c r="H53" i="1"/>
  <c r="K52" i="1"/>
  <c r="J52" i="1"/>
  <c r="I52" i="1"/>
  <c r="H52" i="1"/>
  <c r="H50" i="1" l="1"/>
  <c r="I50" i="1"/>
  <c r="J50" i="1"/>
  <c r="K50" i="1"/>
  <c r="H51" i="1"/>
  <c r="I51" i="1"/>
  <c r="J51" i="1"/>
  <c r="K51" i="1"/>
  <c r="K79" i="1" l="1"/>
  <c r="J79" i="1"/>
  <c r="I79" i="1"/>
  <c r="H79" i="1"/>
  <c r="K78" i="1" l="1"/>
  <c r="J78" i="1"/>
  <c r="I78" i="1"/>
  <c r="H78" i="1"/>
  <c r="K77" i="1"/>
  <c r="J77" i="1"/>
  <c r="I77" i="1"/>
  <c r="H77" i="1"/>
  <c r="K76" i="1"/>
  <c r="J76" i="1"/>
  <c r="I76" i="1"/>
  <c r="H76" i="1"/>
  <c r="K75" i="1"/>
  <c r="J75" i="1"/>
  <c r="I75" i="1"/>
  <c r="H75" i="1"/>
  <c r="K74" i="1"/>
  <c r="J74" i="1"/>
  <c r="I74" i="1"/>
  <c r="H74" i="1"/>
  <c r="K72" i="1"/>
  <c r="J72" i="1"/>
  <c r="I72" i="1"/>
  <c r="H72" i="1"/>
  <c r="K73" i="1"/>
  <c r="J73" i="1"/>
  <c r="I73" i="1"/>
  <c r="H73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O16" i="5" l="1"/>
  <c r="N16" i="5"/>
  <c r="M16" i="5"/>
  <c r="L16" i="5"/>
  <c r="AG12" i="5"/>
  <c r="AG13" i="5" s="1"/>
  <c r="K16" i="5"/>
  <c r="AS13" i="5"/>
  <c r="AQ13" i="5"/>
  <c r="AP13" i="5"/>
  <c r="AO13" i="5"/>
  <c r="AN13" i="5"/>
  <c r="AM13" i="5"/>
  <c r="AE13" i="5"/>
  <c r="I18" i="5" s="1"/>
  <c r="AD13" i="5"/>
  <c r="AC13" i="5"/>
  <c r="G18" i="5" s="1"/>
  <c r="AB13" i="5"/>
  <c r="AA13" i="5"/>
  <c r="E18" i="5" s="1"/>
  <c r="W13" i="5"/>
  <c r="U13" i="5"/>
  <c r="V13" i="5" s="1"/>
  <c r="T13" i="5"/>
  <c r="S13" i="5"/>
  <c r="R13" i="5"/>
  <c r="Q13" i="5"/>
  <c r="K13" i="5"/>
  <c r="K17" i="5" s="1"/>
  <c r="I13" i="5"/>
  <c r="H13" i="5"/>
  <c r="H17" i="5" s="1"/>
  <c r="G13" i="5"/>
  <c r="G17" i="5" s="1"/>
  <c r="G19" i="5" s="1"/>
  <c r="F13" i="5"/>
  <c r="E13" i="5"/>
  <c r="E17" i="5" s="1"/>
  <c r="E19" i="5" s="1"/>
  <c r="M17" i="5" l="1"/>
  <c r="I17" i="5"/>
  <c r="J13" i="5"/>
  <c r="K18" i="5"/>
  <c r="F17" i="5"/>
  <c r="F18" i="5"/>
  <c r="H18" i="5"/>
  <c r="H19" i="5" s="1"/>
  <c r="M19" i="5" s="1"/>
  <c r="K19" i="5"/>
  <c r="O18" i="5"/>
  <c r="J18" i="5"/>
  <c r="L18" i="5"/>
  <c r="AF13" i="5"/>
  <c r="F19" i="5" l="1"/>
  <c r="L19" i="5" s="1"/>
  <c r="N17" i="5"/>
  <c r="L17" i="5"/>
  <c r="I19" i="5"/>
  <c r="O17" i="5"/>
  <c r="J17" i="5"/>
  <c r="M18" i="5"/>
  <c r="N18" i="5"/>
  <c r="N19" i="5"/>
  <c r="O16" i="3"/>
  <c r="M16" i="3"/>
  <c r="I16" i="3"/>
  <c r="G16" i="3"/>
  <c r="O19" i="5" l="1"/>
  <c r="J19" i="5"/>
  <c r="O15" i="1"/>
  <c r="O14" i="1"/>
  <c r="O13" i="1"/>
  <c r="O11" i="1"/>
  <c r="O10" i="1"/>
  <c r="O9" i="1"/>
  <c r="O26" i="1" s="1"/>
  <c r="H6" i="1"/>
  <c r="F6" i="1"/>
  <c r="Y26" i="1" l="1"/>
  <c r="I32" i="1" s="1"/>
  <c r="N32" i="1" s="1"/>
  <c r="Z26" i="1" s="1"/>
  <c r="X26" i="1"/>
  <c r="H32" i="1" s="1"/>
  <c r="W26" i="1"/>
  <c r="G32" i="1" s="1"/>
  <c r="V26" i="1"/>
  <c r="F32" i="1" s="1"/>
  <c r="U26" i="1"/>
  <c r="E32" i="1" s="1"/>
  <c r="M26" i="1"/>
  <c r="L26" i="1"/>
  <c r="K26" i="1"/>
  <c r="J26" i="1"/>
  <c r="I26" i="1"/>
  <c r="H26" i="1"/>
  <c r="H31" i="1" s="1"/>
  <c r="G26" i="1"/>
  <c r="G31" i="1" s="1"/>
  <c r="F26" i="1"/>
  <c r="F31" i="1" s="1"/>
  <c r="E26" i="1"/>
  <c r="E31" i="1" s="1"/>
  <c r="O31" i="1"/>
  <c r="O34" i="1" s="1"/>
  <c r="O35" i="1" s="1"/>
  <c r="G34" i="1" l="1"/>
  <c r="E34" i="1"/>
  <c r="K32" i="1"/>
  <c r="M32" i="1"/>
  <c r="L32" i="1"/>
  <c r="F34" i="1"/>
  <c r="K31" i="1"/>
  <c r="L31" i="1"/>
  <c r="H34" i="1"/>
  <c r="L34" i="1" s="1"/>
  <c r="I31" i="1"/>
  <c r="N26" i="1"/>
  <c r="N31" i="1" s="1"/>
  <c r="K34" i="1" l="1"/>
  <c r="M31" i="1"/>
  <c r="I34" i="1"/>
  <c r="AQ26" i="1"/>
  <c r="AP26" i="1"/>
  <c r="AO26" i="1"/>
  <c r="AN26" i="1"/>
  <c r="AM26" i="1"/>
  <c r="AL26" i="1"/>
  <c r="D28" i="1" l="1"/>
  <c r="M34" i="1"/>
  <c r="N34" i="1"/>
  <c r="AA26" i="1"/>
</calcChain>
</file>

<file path=xl/sharedStrings.xml><?xml version="1.0" encoding="utf-8"?>
<sst xmlns="http://schemas.openxmlformats.org/spreadsheetml/2006/main" count="1016" uniqueCount="425">
  <si>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</si>
  <si>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</si>
  <si>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</si>
  <si>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</si>
  <si>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</si>
  <si>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</si>
  <si>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</si>
  <si>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</si>
  <si>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</si>
  <si>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</si>
  <si>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</si>
  <si>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</si>
  <si>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</si>
  <si>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</si>
  <si>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</si>
  <si>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</si>
  <si>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</si>
  <si>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</si>
  <si>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</si>
  <si>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</si>
  <si>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</si>
  <si>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</si>
  <si>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</si>
  <si>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</si>
  <si>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</si>
  <si>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</si>
  <si>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</si>
  <si>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</si>
  <si>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</si>
  <si>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</si>
  <si>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</si>
  <si>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</si>
  <si>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</si>
  <si>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</si>
  <si>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</si>
  <si>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</si>
  <si>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</si>
  <si>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</si>
  <si>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</si>
  <si>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</si>
  <si>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</si>
  <si>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</si>
  <si>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</si>
  <si>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</si>
  <si>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</si>
  <si>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</si>
  <si>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</si>
  <si>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</si>
  <si>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</si>
  <si>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</si>
  <si>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</si>
  <si>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</si>
  <si>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</si>
  <si>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</si>
  <si>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</si>
  <si>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</si>
  <si>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</si>
  <si>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</si>
  <si>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</si>
  <si>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1.</t>
  </si>
  <si>
    <t>3.</t>
  </si>
  <si>
    <t>hSM</t>
  </si>
  <si>
    <t>Seurat</t>
  </si>
  <si>
    <t>MIEHET</t>
  </si>
  <si>
    <t>1/1</t>
  </si>
  <si>
    <t>0/1</t>
  </si>
  <si>
    <t>suomensarja</t>
  </si>
  <si>
    <t>4.</t>
  </si>
  <si>
    <t>2/6</t>
  </si>
  <si>
    <t>1/2</t>
  </si>
  <si>
    <t>2k</t>
  </si>
  <si>
    <t>22.07. 2011  Kouvola</t>
  </si>
  <si>
    <t xml:space="preserve">  1-0  (8-8, 10-3)</t>
  </si>
  <si>
    <t>1308</t>
  </si>
  <si>
    <t>0/2</t>
  </si>
  <si>
    <t>3-0  PattU</t>
  </si>
  <si>
    <t>3-0  KoU</t>
  </si>
  <si>
    <t>3-0  KiPa</t>
  </si>
  <si>
    <t>04.07. 2010  Helsinki</t>
  </si>
  <si>
    <t xml:space="preserve">  2-0  (3-0, 5-2)</t>
  </si>
  <si>
    <t>1570</t>
  </si>
  <si>
    <t>2/3</t>
  </si>
  <si>
    <t>3/4</t>
  </si>
  <si>
    <t>3/6</t>
  </si>
  <si>
    <t>4-1  KiPa</t>
  </si>
  <si>
    <t>3-0  KPL</t>
  </si>
  <si>
    <t>3.  ottelu</t>
  </si>
  <si>
    <t>6.</t>
  </si>
  <si>
    <t>9.</t>
  </si>
  <si>
    <t>Matias Rinta-aho</t>
  </si>
  <si>
    <t>7.9.1992   Vimpeli</t>
  </si>
  <si>
    <t>03.07. 2016  Kouvola</t>
  </si>
  <si>
    <t xml:space="preserve">  0-1  (2-2, 2-3)</t>
  </si>
  <si>
    <t>Länsi</t>
  </si>
  <si>
    <t>ViVe</t>
  </si>
  <si>
    <t>s</t>
  </si>
  <si>
    <t>Sami-Petteri Kivimäki</t>
  </si>
  <si>
    <t>4085</t>
  </si>
  <si>
    <t>23 v  10 kk  4 pv</t>
  </si>
  <si>
    <t>B-POJAT</t>
  </si>
  <si>
    <t>Kari Kleemola</t>
  </si>
  <si>
    <t>A-POJAT</t>
  </si>
  <si>
    <t>Antti Vehkaperä</t>
  </si>
  <si>
    <t>12.07. 2013  Hyvinkää</t>
  </si>
  <si>
    <t xml:space="preserve">  0-1  (0-3, 3-3)</t>
  </si>
  <si>
    <t>YKKÖSPESIS</t>
  </si>
  <si>
    <t>AA</t>
  </si>
  <si>
    <t>7.</t>
  </si>
  <si>
    <t>YK</t>
  </si>
  <si>
    <t>8.</t>
  </si>
  <si>
    <t>ViVe  2</t>
  </si>
  <si>
    <t>ykköspesis</t>
  </si>
  <si>
    <t>12.</t>
  </si>
  <si>
    <t>KPL</t>
  </si>
  <si>
    <t>ViVe = Vimpelin Veto  (1934),  kasvattajaseura</t>
  </si>
  <si>
    <t>AA = Alajärven Ankkurit  (1944)</t>
  </si>
  <si>
    <t>YK = Ylivieskan Kuula  (1909)</t>
  </si>
  <si>
    <t>KPL = Kouvolan Pallonlyöjät  (1931)</t>
  </si>
  <si>
    <t>05.06. 2010  Lippo - ViVe  2-0  (4-2, 5-2)</t>
  </si>
  <si>
    <t>17.05. 2011  PattU - ViVe  0-2  (1-4, 5-8)</t>
  </si>
  <si>
    <t xml:space="preserve">  17 v    8 kk  29 pv</t>
  </si>
  <si>
    <t xml:space="preserve">  18 v    8 kk  10 pv</t>
  </si>
  <si>
    <t>2-3  Kiri</t>
  </si>
  <si>
    <t>4-2  KoU</t>
  </si>
  <si>
    <t>4-0  Tahko</t>
  </si>
  <si>
    <t>2-3  SoJy</t>
  </si>
  <si>
    <t>3-1  JoMa</t>
  </si>
  <si>
    <t>0-3  SoJy</t>
  </si>
  <si>
    <t>3-0  JymyJussit</t>
  </si>
  <si>
    <t>3-2  PattU</t>
  </si>
  <si>
    <t>3-2  SoJy</t>
  </si>
  <si>
    <t>1/4</t>
  </si>
  <si>
    <t>3/5</t>
  </si>
  <si>
    <t>1/9</t>
  </si>
  <si>
    <t>4/14</t>
  </si>
  <si>
    <t>0/3</t>
  </si>
  <si>
    <t xml:space="preserve">      Mitalit</t>
  </si>
  <si>
    <t>3-1  KPL</t>
  </si>
  <si>
    <t xml:space="preserve">      Runkosarja TOP-30</t>
  </si>
  <si>
    <t>27.</t>
  </si>
  <si>
    <t>22.</t>
  </si>
  <si>
    <t>17.</t>
  </si>
  <si>
    <t>18.</t>
  </si>
  <si>
    <t>24.</t>
  </si>
  <si>
    <t>13.</t>
  </si>
  <si>
    <t>15.</t>
  </si>
  <si>
    <t>16.</t>
  </si>
  <si>
    <t>26.</t>
  </si>
  <si>
    <t>Ylempi loppusarja TOP-10</t>
  </si>
  <si>
    <t xml:space="preserve"> Poikapesäpalloilija  2011</t>
  </si>
  <si>
    <t>0-3  JoMa</t>
  </si>
  <si>
    <t>2-0  SoJy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</si>
  <si>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</si>
  <si>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</si>
  <si>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</si>
  <si>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</si>
  <si>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</si>
  <si>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</si>
  <si>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</si>
  <si>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</si>
  <si>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57.</t>
  </si>
  <si>
    <t>0-2  KPL</t>
  </si>
  <si>
    <t>73.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</si>
  <si>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</si>
  <si>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</si>
  <si>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</si>
  <si>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</si>
  <si>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</si>
  <si>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</si>
  <si>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</si>
  <si>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300</t>
  </si>
  <si>
    <t xml:space="preserve"> 1945 - 2010</t>
  </si>
  <si>
    <t>248.</t>
  </si>
  <si>
    <t xml:space="preserve"> Kunnaritilasto</t>
  </si>
  <si>
    <t xml:space="preserve"> 1945 - 2011</t>
  </si>
  <si>
    <t>189.</t>
  </si>
  <si>
    <t xml:space="preserve">   20</t>
  </si>
  <si>
    <t xml:space="preserve"> 1945 - 2012</t>
  </si>
  <si>
    <t>234.</t>
  </si>
  <si>
    <t xml:space="preserve"> 1945 - 2013</t>
  </si>
  <si>
    <t xml:space="preserve"> Lyöjätilasto</t>
  </si>
  <si>
    <t xml:space="preserve"> 1945 - 2014</t>
  </si>
  <si>
    <t>145.</t>
  </si>
  <si>
    <t xml:space="preserve"> 1945 - 2015</t>
  </si>
  <si>
    <t xml:space="preserve"> 1945 - 2016</t>
  </si>
  <si>
    <t>101.</t>
  </si>
  <si>
    <t xml:space="preserve"> 1945 - 2017</t>
  </si>
  <si>
    <t xml:space="preserve"> 1945 - 2018</t>
  </si>
  <si>
    <t>121.</t>
  </si>
  <si>
    <t xml:space="preserve"> PLAY OFF,  KA / OTT</t>
  </si>
  <si>
    <t xml:space="preserve"> PLAY OFF, TASASATASET,  ka. / peli</t>
  </si>
  <si>
    <t>298.</t>
  </si>
  <si>
    <t xml:space="preserve"> 1979 - 2009</t>
  </si>
  <si>
    <t xml:space="preserve"> 1979 - 2010</t>
  </si>
  <si>
    <t>205.</t>
  </si>
  <si>
    <t>194.</t>
  </si>
  <si>
    <t xml:space="preserve"> 1979 - 2011</t>
  </si>
  <si>
    <t>119.</t>
  </si>
  <si>
    <t>153.</t>
  </si>
  <si>
    <t xml:space="preserve"> 1979 - 2012</t>
  </si>
  <si>
    <t>138.</t>
  </si>
  <si>
    <t>110.</t>
  </si>
  <si>
    <t xml:space="preserve"> 1979 - 2013</t>
  </si>
  <si>
    <t>100.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</si>
  <si>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</si>
  <si>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</si>
  <si>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</si>
  <si>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</si>
  <si>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</si>
  <si>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131.</t>
  </si>
  <si>
    <t xml:space="preserve"> 1945 - 2019</t>
  </si>
  <si>
    <t>183. ottelu</t>
  </si>
  <si>
    <t>325.   09.08. 2018  KPL - ViVe  1-2</t>
  </si>
  <si>
    <t>25 v 11 kk   2 pv</t>
  </si>
  <si>
    <t xml:space="preserve">  87.   15.06. 2018  ViVe - KoU  2-0</t>
  </si>
  <si>
    <t>127.   04.06. 2017  KeKi - ViVe  0-1</t>
  </si>
  <si>
    <t>158. ottelu</t>
  </si>
  <si>
    <t>209. ottelu</t>
  </si>
  <si>
    <t xml:space="preserve">  62.   29.05. 2019  ViVe - IPV  2-0</t>
  </si>
  <si>
    <t>1647.</t>
  </si>
  <si>
    <t>1017.</t>
  </si>
  <si>
    <t>649.</t>
  </si>
  <si>
    <t>483.</t>
  </si>
  <si>
    <t>310.</t>
  </si>
  <si>
    <t>237.</t>
  </si>
  <si>
    <t>92.</t>
  </si>
  <si>
    <t>64.</t>
  </si>
  <si>
    <t>1324.</t>
  </si>
  <si>
    <t>908.</t>
  </si>
  <si>
    <t>845.</t>
  </si>
  <si>
    <t>651.</t>
  </si>
  <si>
    <t>622.</t>
  </si>
  <si>
    <t>440.</t>
  </si>
  <si>
    <t>363.</t>
  </si>
  <si>
    <t>301.</t>
  </si>
  <si>
    <t>1176.</t>
  </si>
  <si>
    <t>888.</t>
  </si>
  <si>
    <t>684.</t>
  </si>
  <si>
    <t>600.</t>
  </si>
  <si>
    <t>516.</t>
  </si>
  <si>
    <t>456.</t>
  </si>
  <si>
    <t>366.</t>
  </si>
  <si>
    <t>311.</t>
  </si>
  <si>
    <t>267.</t>
  </si>
  <si>
    <t>241.</t>
  </si>
  <si>
    <t>1915.</t>
  </si>
  <si>
    <t>1314.</t>
  </si>
  <si>
    <t>1035.</t>
  </si>
  <si>
    <t>858.</t>
  </si>
  <si>
    <t>662.</t>
  </si>
  <si>
    <t>562.</t>
  </si>
  <si>
    <t>372.</t>
  </si>
  <si>
    <t>315.</t>
  </si>
  <si>
    <t>254.</t>
  </si>
  <si>
    <t>1784.</t>
  </si>
  <si>
    <t>1215.</t>
  </si>
  <si>
    <t>816.</t>
  </si>
  <si>
    <t>657.</t>
  </si>
  <si>
    <t>464.</t>
  </si>
  <si>
    <t>397.</t>
  </si>
  <si>
    <t>137.</t>
  </si>
  <si>
    <t xml:space="preserve"> 1979 - 2019</t>
  </si>
  <si>
    <t>395.</t>
  </si>
  <si>
    <t>181.</t>
  </si>
  <si>
    <t>63.</t>
  </si>
  <si>
    <t>55.</t>
  </si>
  <si>
    <t>51.</t>
  </si>
  <si>
    <t>294.</t>
  </si>
  <si>
    <t>281.</t>
  </si>
  <si>
    <t>272.</t>
  </si>
  <si>
    <t>259.</t>
  </si>
  <si>
    <t>192.</t>
  </si>
  <si>
    <t>378.</t>
  </si>
  <si>
    <t>318.</t>
  </si>
  <si>
    <t>245.</t>
  </si>
  <si>
    <t>214.</t>
  </si>
  <si>
    <t>185.</t>
  </si>
  <si>
    <t>89.</t>
  </si>
  <si>
    <t>80.</t>
  </si>
  <si>
    <t>430.</t>
  </si>
  <si>
    <t>251.</t>
  </si>
  <si>
    <t>219.</t>
  </si>
  <si>
    <t>209.</t>
  </si>
  <si>
    <t>173.</t>
  </si>
  <si>
    <t>166.</t>
  </si>
  <si>
    <t>130.</t>
  </si>
  <si>
    <t>554.</t>
  </si>
  <si>
    <t>563.</t>
  </si>
  <si>
    <t>356.</t>
  </si>
  <si>
    <t>244.</t>
  </si>
  <si>
    <t>141.</t>
  </si>
  <si>
    <t>84.</t>
  </si>
  <si>
    <t>YLEISÖENNÄTYS  KOTONA</t>
  </si>
  <si>
    <t>YLEISÖENNÄTYS  VIERAISSA</t>
  </si>
  <si>
    <t>33.   17.09. 2011  SoJy - ViVe  2-0</t>
  </si>
  <si>
    <t>119.   12.09. 2010  ViVe - KPL  1-0,  fin 4/4</t>
  </si>
  <si>
    <t xml:space="preserve">  33.   17.09. 2011  SoJy - ViVe  2-0</t>
  </si>
  <si>
    <t>46.</t>
  </si>
  <si>
    <t xml:space="preserve"> 1945 - 2020</t>
  </si>
  <si>
    <t>217.</t>
  </si>
  <si>
    <t>227.</t>
  </si>
  <si>
    <t xml:space="preserve"> 1979 - 2020</t>
  </si>
  <si>
    <t>2-0  Tahko</t>
  </si>
  <si>
    <t>1-2  SoJy</t>
  </si>
  <si>
    <t>2-1  JoMa</t>
  </si>
  <si>
    <t>0-0-1</t>
  </si>
  <si>
    <t>62.</t>
  </si>
  <si>
    <t>37.</t>
  </si>
  <si>
    <t>123.</t>
  </si>
  <si>
    <t xml:space="preserve"> Tehotilasto</t>
  </si>
  <si>
    <t xml:space="preserve"> 100</t>
  </si>
  <si>
    <t>61.   15.09. 2020  SoJy - ViVe  1-0</t>
  </si>
  <si>
    <t xml:space="preserve">  87. ottelu</t>
  </si>
  <si>
    <t>114.</t>
  </si>
  <si>
    <t>07.08. 2021  Pori</t>
  </si>
  <si>
    <t xml:space="preserve">  1-0  (3-1, 1-1)</t>
  </si>
  <si>
    <t>1/3</t>
  </si>
  <si>
    <t>Tomi Niskanen</t>
  </si>
  <si>
    <t>3050</t>
  </si>
  <si>
    <t>11.</t>
  </si>
  <si>
    <t>19.</t>
  </si>
  <si>
    <t>1-3  KPL</t>
  </si>
  <si>
    <t>ENSIMMÄISET PUDOTUSPELEISSÄ</t>
  </si>
  <si>
    <t>YLEISÖ</t>
  </si>
  <si>
    <t>ENSIMMÄISET RUNKOSARJASSA</t>
  </si>
  <si>
    <t>10.05. 2011  KaMa - ViVe  1-0  (2-1, 4-4)</t>
  </si>
  <si>
    <t>2.  ottelu</t>
  </si>
  <si>
    <t xml:space="preserve">  18 v    8 kk    3 pv</t>
  </si>
  <si>
    <t xml:space="preserve">  1.   09.08. 2009  ViVe - KoU  2-0</t>
  </si>
  <si>
    <t xml:space="preserve">  3.   07.08. 2011  ViVe - Tahko  2-0</t>
  </si>
  <si>
    <t xml:space="preserve">  8.   25.08. 2011  ViVe - PattU  2-1 s</t>
  </si>
  <si>
    <t>33.   27.08. 2013  ViVe - PattU  2-0</t>
  </si>
  <si>
    <t>16 v  11 kk    2 pv</t>
  </si>
  <si>
    <t>18 v  11 kk  18 pv</t>
  </si>
  <si>
    <t>18 v  11 kk    0 pv</t>
  </si>
  <si>
    <t>20 v  11 kk  20 pv</t>
  </si>
  <si>
    <t xml:space="preserve"> 1945 - 2021</t>
  </si>
  <si>
    <t xml:space="preserve">   30</t>
  </si>
  <si>
    <t>274. ottelu</t>
  </si>
  <si>
    <t xml:space="preserve"> 400</t>
  </si>
  <si>
    <t xml:space="preserve">  40.   13.07. 2021  ViVe - SiiPe  2-0</t>
  </si>
  <si>
    <t>265. ottelu</t>
  </si>
  <si>
    <t xml:space="preserve"> 1979 - 2021</t>
  </si>
  <si>
    <t xml:space="preserve">  44.   05.08. 2021  ViVe - KoU  2-0</t>
  </si>
  <si>
    <t>178.</t>
  </si>
  <si>
    <t>36.</t>
  </si>
  <si>
    <t>202.</t>
  </si>
  <si>
    <t>61.</t>
  </si>
  <si>
    <t>176.</t>
  </si>
  <si>
    <t>58.</t>
  </si>
  <si>
    <t>28.</t>
  </si>
  <si>
    <t>52.</t>
  </si>
  <si>
    <t>102.</t>
  </si>
  <si>
    <t xml:space="preserve">      PESISPÖRSSI</t>
  </si>
  <si>
    <t>PISTEET</t>
  </si>
  <si>
    <t>KAUSI</t>
  </si>
  <si>
    <t>TÄHDET</t>
  </si>
  <si>
    <t>143.</t>
  </si>
  <si>
    <t>KATSOJIA YLI 5000  ( 1 )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</si>
  <si>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</si>
  <si>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</si>
  <si>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</si>
  <si>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</si>
  <si>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681 507</t>
  </si>
  <si>
    <t>3-1  KiPa</t>
  </si>
  <si>
    <t>3-0  JoMa</t>
  </si>
  <si>
    <t>3-0  Manse PP</t>
  </si>
  <si>
    <t>154.   26.07. 2022  ViVe - Manse PP  2-1</t>
  </si>
  <si>
    <t>29 v 10 kk 19 pv</t>
  </si>
  <si>
    <t>Etejätilasto</t>
  </si>
  <si>
    <t>305. ottelu</t>
  </si>
  <si>
    <t xml:space="preserve"> 1945 - 2022</t>
  </si>
  <si>
    <t>Kärkilyöjätilasto</t>
  </si>
  <si>
    <t>1000</t>
  </si>
  <si>
    <t>173.   22.05. 2022  ViVe - PattU  2-0</t>
  </si>
  <si>
    <t>283. ottelu</t>
  </si>
  <si>
    <t xml:space="preserve"> 1979 - 2022</t>
  </si>
  <si>
    <t>34.</t>
  </si>
  <si>
    <t>47.</t>
  </si>
  <si>
    <t>85.</t>
  </si>
  <si>
    <t>60.   19.08. 2022  ViVe - KiPa  2-0</t>
  </si>
  <si>
    <t xml:space="preserve">   29 v 11 kk 19 pv</t>
  </si>
  <si>
    <t>109.</t>
  </si>
  <si>
    <t>148.</t>
  </si>
  <si>
    <t>175.</t>
  </si>
  <si>
    <t>156.</t>
  </si>
  <si>
    <t>50.</t>
  </si>
  <si>
    <t>183.   12.08. 2022  ViVe KaMa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</si>
  <si>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</si>
  <si>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</si>
  <si>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</si>
  <si>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</si>
  <si>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</si>
  <si>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</si>
  <si>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</si>
  <si>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</si>
  <si>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ViVe, AA</t>
  </si>
  <si>
    <t>29.</t>
  </si>
  <si>
    <t>21.</t>
  </si>
  <si>
    <t>30.</t>
  </si>
  <si>
    <t>23.</t>
  </si>
  <si>
    <t>09.07. 2022  Tampere</t>
  </si>
  <si>
    <t xml:space="preserve">  2-1 (4-3, 1-3, 0-0, 2-0)</t>
  </si>
  <si>
    <t>1</t>
  </si>
  <si>
    <t>4/5</t>
  </si>
  <si>
    <t>3285</t>
  </si>
  <si>
    <t>6/12</t>
  </si>
  <si>
    <t>3/3</t>
  </si>
  <si>
    <t>4-0  JymyJussit</t>
  </si>
  <si>
    <t>3-1  Manse PP</t>
  </si>
  <si>
    <t>1-3  SoJy</t>
  </si>
  <si>
    <t>13/14</t>
  </si>
  <si>
    <t>8/12</t>
  </si>
  <si>
    <t>2/7</t>
  </si>
  <si>
    <t>TOP-30     1945-2023</t>
  </si>
  <si>
    <t xml:space="preserve"> 1945 - 2023</t>
  </si>
  <si>
    <t>169.</t>
  </si>
  <si>
    <t>44.</t>
  </si>
  <si>
    <t>150.</t>
  </si>
  <si>
    <t>31.</t>
  </si>
  <si>
    <t>93.</t>
  </si>
  <si>
    <t>76.</t>
  </si>
  <si>
    <t xml:space="preserve">  117. ottelu</t>
  </si>
  <si>
    <t>24.   05.09. 2023  Manse PP - ViVe  0-1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</si>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</sst>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0" xfId="0" applyFont="1" applyFill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" fontId="4" fillId="3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0" fontId="8" fillId="3" borderId="8" xfId="0" applyFont="1" applyFill="1" applyBorder="1"/>
    <xf numFmtId="49" fontId="4" fillId="3" borderId="7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3" borderId="7" xfId="0" applyFont="1" applyFill="1" applyBorder="1"/>
    <xf numFmtId="49" fontId="8" fillId="3" borderId="0" xfId="0" applyNumberFormat="1" applyFont="1" applyFill="1"/>
    <xf numFmtId="165" fontId="4" fillId="8" borderId="4" xfId="1" applyNumberFormat="1" applyFont="1" applyFill="1" applyBorder="1" applyAlignment="1"/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left"/>
    </xf>
    <xf numFmtId="1" fontId="4" fillId="7" borderId="1" xfId="0" applyNumberFormat="1" applyFont="1" applyFill="1" applyBorder="1" applyAlignment="1">
      <alignment horizontal="center"/>
    </xf>
    <xf numFmtId="1" fontId="4" fillId="6" borderId="1" xfId="0" applyNumberFormat="1" applyFont="1" applyFill="1" applyBorder="1" applyAlignment="1">
      <alignment horizontal="left"/>
    </xf>
    <xf numFmtId="1" fontId="4" fillId="6" borderId="2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" fontId="4" fillId="6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5" fontId="4" fillId="3" borderId="2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4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165" fontId="4" fillId="3" borderId="2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49" fontId="4" fillId="4" borderId="0" xfId="0" applyNumberFormat="1" applyFont="1" applyFill="1" applyAlignment="1">
      <alignment horizontal="lef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2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7.8554687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" style="58" customWidth="1"/>
    <col min="34" max="34" width="13.85546875" style="58" customWidth="1"/>
    <col min="35" max="35" width="11.28515625" style="58" customWidth="1"/>
    <col min="36" max="36" width="14.85546875" style="58" bestFit="1" customWidth="1"/>
    <col min="37" max="37" width="0.7109375" style="58" customWidth="1"/>
    <col min="38" max="38" width="7" style="58" customWidth="1"/>
    <col min="39" max="39" width="5.7109375" style="58" customWidth="1"/>
    <col min="40" max="40" width="5.85546875" style="58" customWidth="1"/>
    <col min="41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89</v>
      </c>
      <c r="C1" s="5"/>
      <c r="D1" s="88"/>
      <c r="E1" s="110" t="s">
        <v>90</v>
      </c>
      <c r="F1" s="6"/>
      <c r="G1" s="6"/>
      <c r="H1" s="6"/>
      <c r="I1" s="5"/>
      <c r="J1" s="5"/>
      <c r="K1" s="5"/>
      <c r="L1" s="6"/>
      <c r="M1" s="5"/>
      <c r="N1" s="5"/>
      <c r="O1" s="86"/>
      <c r="P1" s="86"/>
      <c r="Q1" s="86"/>
      <c r="R1" s="86"/>
      <c r="S1" s="86"/>
      <c r="T1" s="86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138</v>
      </c>
      <c r="Q2" s="19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148</v>
      </c>
      <c r="AC2" s="19"/>
      <c r="AD2" s="13"/>
      <c r="AE2" s="20"/>
      <c r="AF2" s="18"/>
      <c r="AG2" s="21" t="s">
        <v>48</v>
      </c>
      <c r="AH2" s="13"/>
      <c r="AI2" s="13"/>
      <c r="AJ2" s="14"/>
      <c r="AK2" s="18"/>
      <c r="AL2" s="21" t="s">
        <v>49</v>
      </c>
      <c r="AM2" s="19"/>
      <c r="AN2" s="13"/>
      <c r="AO2" s="52" t="s">
        <v>136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52</v>
      </c>
      <c r="AH3" s="17" t="s">
        <v>53</v>
      </c>
      <c r="AI3" s="14" t="s">
        <v>54</v>
      </c>
      <c r="AJ3" s="17" t="s">
        <v>55</v>
      </c>
      <c r="AK3" s="23"/>
      <c r="AL3" s="17" t="s">
        <v>22</v>
      </c>
      <c r="AM3" s="17" t="s">
        <v>23</v>
      </c>
      <c r="AN3" s="14" t="s">
        <v>61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1">
        <v>2008</v>
      </c>
      <c r="C4" s="91" t="s">
        <v>109</v>
      </c>
      <c r="D4" s="92" t="s">
        <v>110</v>
      </c>
      <c r="E4" s="91"/>
      <c r="F4" s="132" t="s">
        <v>66</v>
      </c>
      <c r="G4" s="133"/>
      <c r="H4" s="133"/>
      <c r="I4" s="133"/>
      <c r="J4" s="91"/>
      <c r="K4" s="91"/>
      <c r="L4" s="91"/>
      <c r="M4" s="91"/>
      <c r="N4" s="93"/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84"/>
      <c r="AH4" s="84"/>
      <c r="AI4" s="84"/>
      <c r="AJ4" s="84"/>
      <c r="AK4" s="23"/>
      <c r="AL4" s="24"/>
      <c r="AM4" s="84"/>
      <c r="AN4" s="102"/>
      <c r="AO4" s="26"/>
      <c r="AP4" s="28"/>
      <c r="AQ4" s="24"/>
      <c r="AR4" s="37"/>
    </row>
    <row r="5" spans="1:44" s="3" customFormat="1" ht="15" customHeight="1" x14ac:dyDescent="0.25">
      <c r="A5" s="2"/>
      <c r="B5" s="91">
        <v>2009</v>
      </c>
      <c r="C5" s="91" t="s">
        <v>107</v>
      </c>
      <c r="D5" s="92" t="s">
        <v>110</v>
      </c>
      <c r="E5" s="91"/>
      <c r="F5" s="132" t="s">
        <v>66</v>
      </c>
      <c r="G5" s="133"/>
      <c r="H5" s="133"/>
      <c r="I5" s="133"/>
      <c r="J5" s="91"/>
      <c r="K5" s="91"/>
      <c r="L5" s="91"/>
      <c r="M5" s="91"/>
      <c r="N5" s="93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4"/>
      <c r="AH5" s="84"/>
      <c r="AI5" s="84"/>
      <c r="AJ5" s="84"/>
      <c r="AK5" s="23"/>
      <c r="AL5" s="24"/>
      <c r="AM5" s="84"/>
      <c r="AN5" s="102"/>
      <c r="AO5" s="26"/>
      <c r="AP5" s="28"/>
      <c r="AQ5" s="24"/>
      <c r="AR5" s="37"/>
    </row>
    <row r="6" spans="1:44" s="3" customFormat="1" ht="15" customHeight="1" x14ac:dyDescent="0.25">
      <c r="A6" s="2"/>
      <c r="B6" s="24">
        <v>2009</v>
      </c>
      <c r="C6" s="24" t="s">
        <v>60</v>
      </c>
      <c r="D6" s="25" t="s">
        <v>94</v>
      </c>
      <c r="E6" s="24">
        <v>0</v>
      </c>
      <c r="F6" s="100">
        <f>SUM(AU4:AU28)</f>
        <v>0</v>
      </c>
      <c r="G6" s="100">
        <v>0</v>
      </c>
      <c r="H6" s="100">
        <f>SUM(AW4:AW28)</f>
        <v>0</v>
      </c>
      <c r="I6" s="100">
        <v>0</v>
      </c>
      <c r="J6" s="24">
        <v>0</v>
      </c>
      <c r="K6" s="24">
        <v>0</v>
      </c>
      <c r="L6" s="24">
        <v>0</v>
      </c>
      <c r="M6" s="24">
        <v>0</v>
      </c>
      <c r="N6" s="27"/>
      <c r="O6" s="23"/>
      <c r="P6" s="17"/>
      <c r="Q6" s="17"/>
      <c r="R6" s="17"/>
      <c r="S6" s="17"/>
      <c r="T6" s="23"/>
      <c r="U6" s="24">
        <v>2</v>
      </c>
      <c r="V6" s="24">
        <v>0</v>
      </c>
      <c r="W6" s="26">
        <v>0</v>
      </c>
      <c r="X6" s="24">
        <v>0</v>
      </c>
      <c r="Y6" s="24">
        <v>0</v>
      </c>
      <c r="Z6" s="27">
        <v>0</v>
      </c>
      <c r="AA6" s="23"/>
      <c r="AB6" s="17"/>
      <c r="AC6" s="17"/>
      <c r="AD6" s="17"/>
      <c r="AE6" s="17"/>
      <c r="AF6" s="23"/>
      <c r="AG6" s="84" t="s">
        <v>123</v>
      </c>
      <c r="AH6" s="84"/>
      <c r="AI6" s="84"/>
      <c r="AJ6" s="84"/>
      <c r="AK6" s="23"/>
      <c r="AL6" s="24"/>
      <c r="AM6" s="84"/>
      <c r="AN6" s="102"/>
      <c r="AO6" s="26"/>
      <c r="AP6" s="28"/>
      <c r="AQ6" s="24">
        <v>1</v>
      </c>
      <c r="AR6" s="37"/>
    </row>
    <row r="7" spans="1:44" s="3" customFormat="1" ht="15" customHeight="1" x14ac:dyDescent="0.25">
      <c r="A7" s="2"/>
      <c r="B7" s="91">
        <v>2010</v>
      </c>
      <c r="C7" s="91" t="s">
        <v>67</v>
      </c>
      <c r="D7" s="92" t="s">
        <v>110</v>
      </c>
      <c r="E7" s="91"/>
      <c r="F7" s="132" t="s">
        <v>66</v>
      </c>
      <c r="G7" s="133"/>
      <c r="H7" s="133"/>
      <c r="I7" s="133"/>
      <c r="J7" s="91"/>
      <c r="K7" s="91"/>
      <c r="L7" s="91"/>
      <c r="M7" s="91"/>
      <c r="N7" s="93"/>
      <c r="O7" s="23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4"/>
      <c r="AH7" s="84"/>
      <c r="AI7" s="84"/>
      <c r="AJ7" s="84"/>
      <c r="AK7" s="23"/>
      <c r="AL7" s="24"/>
      <c r="AM7" s="84"/>
      <c r="AN7" s="102"/>
      <c r="AO7" s="26"/>
      <c r="AP7" s="28"/>
      <c r="AQ7" s="24"/>
      <c r="AR7" s="37"/>
    </row>
    <row r="8" spans="1:44" s="3" customFormat="1" ht="15" customHeight="1" x14ac:dyDescent="0.25">
      <c r="A8" s="2"/>
      <c r="B8" s="128">
        <v>2010</v>
      </c>
      <c r="C8" s="128" t="s">
        <v>58</v>
      </c>
      <c r="D8" s="129" t="s">
        <v>106</v>
      </c>
      <c r="E8" s="128"/>
      <c r="F8" s="134" t="s">
        <v>111</v>
      </c>
      <c r="G8" s="135"/>
      <c r="H8" s="136"/>
      <c r="I8" s="137"/>
      <c r="J8" s="128"/>
      <c r="K8" s="128"/>
      <c r="L8" s="128"/>
      <c r="M8" s="128"/>
      <c r="N8" s="131"/>
      <c r="O8" s="23"/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84"/>
      <c r="AH8" s="84"/>
      <c r="AI8" s="84"/>
      <c r="AJ8" s="84"/>
      <c r="AK8" s="23"/>
      <c r="AL8" s="24"/>
      <c r="AM8" s="84"/>
      <c r="AN8" s="102"/>
      <c r="AO8" s="26"/>
      <c r="AP8" s="28"/>
      <c r="AQ8" s="24"/>
      <c r="AR8" s="37"/>
    </row>
    <row r="9" spans="1:44" s="3" customFormat="1" ht="15" customHeight="1" x14ac:dyDescent="0.25">
      <c r="A9" s="2"/>
      <c r="B9" s="24">
        <v>2010</v>
      </c>
      <c r="C9" s="24" t="s">
        <v>59</v>
      </c>
      <c r="D9" s="25" t="s">
        <v>94</v>
      </c>
      <c r="E9" s="24">
        <v>1</v>
      </c>
      <c r="F9" s="100">
        <v>0</v>
      </c>
      <c r="G9" s="100">
        <v>1</v>
      </c>
      <c r="H9" s="100">
        <v>0</v>
      </c>
      <c r="I9" s="100">
        <v>1</v>
      </c>
      <c r="J9" s="24">
        <v>0</v>
      </c>
      <c r="K9" s="24">
        <v>0</v>
      </c>
      <c r="L9" s="24">
        <v>0</v>
      </c>
      <c r="M9" s="24">
        <v>1</v>
      </c>
      <c r="N9" s="27">
        <v>0.25</v>
      </c>
      <c r="O9" s="23">
        <f>PRODUCT(I9/N9)</f>
        <v>4</v>
      </c>
      <c r="P9" s="17"/>
      <c r="Q9" s="17"/>
      <c r="R9" s="17"/>
      <c r="S9" s="17"/>
      <c r="T9" s="23"/>
      <c r="U9" s="8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84"/>
      <c r="AH9" s="84"/>
      <c r="AI9" s="84"/>
      <c r="AJ9" s="84"/>
      <c r="AK9" s="23"/>
      <c r="AL9" s="24"/>
      <c r="AM9" s="84"/>
      <c r="AN9" s="102"/>
      <c r="AO9" s="26">
        <v>1</v>
      </c>
      <c r="AP9" s="28"/>
      <c r="AQ9" s="24"/>
      <c r="AR9" s="37"/>
    </row>
    <row r="10" spans="1:44" s="3" customFormat="1" ht="15" customHeight="1" x14ac:dyDescent="0.25">
      <c r="A10" s="2"/>
      <c r="B10" s="24">
        <v>2011</v>
      </c>
      <c r="C10" s="24" t="s">
        <v>58</v>
      </c>
      <c r="D10" s="25" t="s">
        <v>94</v>
      </c>
      <c r="E10" s="24">
        <v>23</v>
      </c>
      <c r="F10" s="100">
        <v>1</v>
      </c>
      <c r="G10" s="100">
        <v>13</v>
      </c>
      <c r="H10" s="100">
        <v>7</v>
      </c>
      <c r="I10" s="100">
        <v>41</v>
      </c>
      <c r="J10" s="24">
        <v>2</v>
      </c>
      <c r="K10" s="24">
        <v>15</v>
      </c>
      <c r="L10" s="24">
        <v>10</v>
      </c>
      <c r="M10" s="28">
        <v>14</v>
      </c>
      <c r="N10" s="27">
        <v>0.48199999999999998</v>
      </c>
      <c r="O10" s="23">
        <f>PRODUCT(I10/N10)</f>
        <v>85.062240663900411</v>
      </c>
      <c r="P10" s="17"/>
      <c r="Q10" s="17"/>
      <c r="R10" s="17"/>
      <c r="S10" s="17"/>
      <c r="T10" s="23"/>
      <c r="U10" s="24">
        <v>11</v>
      </c>
      <c r="V10" s="26">
        <v>0</v>
      </c>
      <c r="W10" s="26">
        <v>2</v>
      </c>
      <c r="X10" s="24">
        <v>5</v>
      </c>
      <c r="Y10" s="24">
        <v>19</v>
      </c>
      <c r="Z10" s="27">
        <v>0.442</v>
      </c>
      <c r="AA10" s="23"/>
      <c r="AB10" s="17"/>
      <c r="AC10" s="17"/>
      <c r="AD10" s="17"/>
      <c r="AE10" s="17"/>
      <c r="AF10" s="23"/>
      <c r="AG10" s="84" t="s">
        <v>124</v>
      </c>
      <c r="AH10" s="84" t="s">
        <v>75</v>
      </c>
      <c r="AI10" s="84"/>
      <c r="AJ10" s="84" t="s">
        <v>125</v>
      </c>
      <c r="AK10" s="23"/>
      <c r="AL10" s="24"/>
      <c r="AM10" s="84"/>
      <c r="AN10" s="102"/>
      <c r="AO10" s="26"/>
      <c r="AP10" s="28">
        <v>1</v>
      </c>
      <c r="AQ10" s="24"/>
      <c r="AR10" s="37"/>
    </row>
    <row r="11" spans="1:44" s="3" customFormat="1" ht="15" customHeight="1" x14ac:dyDescent="0.25">
      <c r="A11" s="2"/>
      <c r="B11" s="24">
        <v>2012</v>
      </c>
      <c r="C11" s="24" t="s">
        <v>58</v>
      </c>
      <c r="D11" s="25" t="s">
        <v>94</v>
      </c>
      <c r="E11" s="24">
        <v>25</v>
      </c>
      <c r="F11" s="100">
        <v>4</v>
      </c>
      <c r="G11" s="100">
        <v>22</v>
      </c>
      <c r="H11" s="100">
        <v>19</v>
      </c>
      <c r="I11" s="100">
        <v>80</v>
      </c>
      <c r="J11" s="24">
        <v>8</v>
      </c>
      <c r="K11" s="24">
        <v>20</v>
      </c>
      <c r="L11" s="24">
        <v>26</v>
      </c>
      <c r="M11" s="28">
        <v>26</v>
      </c>
      <c r="N11" s="27">
        <v>0.57999999999999996</v>
      </c>
      <c r="O11" s="23">
        <f>PRODUCT(I11/N11)</f>
        <v>137.93103448275863</v>
      </c>
      <c r="P11" s="17" t="s">
        <v>139</v>
      </c>
      <c r="Q11" s="17"/>
      <c r="R11" s="17" t="s">
        <v>140</v>
      </c>
      <c r="S11" s="17"/>
      <c r="T11" s="23"/>
      <c r="U11" s="24">
        <v>12</v>
      </c>
      <c r="V11" s="26">
        <v>0</v>
      </c>
      <c r="W11" s="26">
        <v>3</v>
      </c>
      <c r="X11" s="24">
        <v>1</v>
      </c>
      <c r="Y11" s="24">
        <v>30</v>
      </c>
      <c r="Z11" s="27">
        <v>0.435</v>
      </c>
      <c r="AA11" s="23"/>
      <c r="AB11" s="17"/>
      <c r="AC11" s="17"/>
      <c r="AD11" s="17"/>
      <c r="AE11" s="17"/>
      <c r="AF11" s="23"/>
      <c r="AG11" s="84" t="s">
        <v>84</v>
      </c>
      <c r="AH11" s="84" t="s">
        <v>126</v>
      </c>
      <c r="AI11" s="84"/>
      <c r="AJ11" s="84" t="s">
        <v>127</v>
      </c>
      <c r="AK11" s="23"/>
      <c r="AL11" s="24"/>
      <c r="AM11" s="84"/>
      <c r="AN11" s="102"/>
      <c r="AO11" s="26"/>
      <c r="AP11" s="28">
        <v>1</v>
      </c>
      <c r="AQ11" s="24"/>
      <c r="AR11" s="37"/>
    </row>
    <row r="12" spans="1:44" s="3" customFormat="1" ht="15" customHeight="1" x14ac:dyDescent="0.25">
      <c r="A12" s="2"/>
      <c r="B12" s="128">
        <v>2013</v>
      </c>
      <c r="C12" s="128" t="s">
        <v>107</v>
      </c>
      <c r="D12" s="129" t="s">
        <v>108</v>
      </c>
      <c r="E12" s="128"/>
      <c r="F12" s="134" t="s">
        <v>111</v>
      </c>
      <c r="G12" s="135"/>
      <c r="H12" s="136"/>
      <c r="I12" s="137"/>
      <c r="J12" s="128"/>
      <c r="K12" s="128"/>
      <c r="L12" s="128"/>
      <c r="M12" s="130"/>
      <c r="N12" s="131"/>
      <c r="O12" s="23"/>
      <c r="P12" s="17"/>
      <c r="Q12" s="17"/>
      <c r="R12" s="17"/>
      <c r="S12" s="17"/>
      <c r="T12" s="23"/>
      <c r="U12" s="24"/>
      <c r="V12" s="26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84"/>
      <c r="AH12" s="84"/>
      <c r="AI12" s="84"/>
      <c r="AJ12" s="84"/>
      <c r="AK12" s="23"/>
      <c r="AL12" s="24"/>
      <c r="AM12" s="84"/>
      <c r="AN12" s="102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2013</v>
      </c>
      <c r="C13" s="24" t="s">
        <v>112</v>
      </c>
      <c r="D13" s="25" t="s">
        <v>106</v>
      </c>
      <c r="E13" s="24">
        <v>4</v>
      </c>
      <c r="F13" s="100">
        <v>0</v>
      </c>
      <c r="G13" s="100">
        <v>3</v>
      </c>
      <c r="H13" s="100">
        <v>2</v>
      </c>
      <c r="I13" s="100">
        <v>15</v>
      </c>
      <c r="J13" s="24">
        <v>2</v>
      </c>
      <c r="K13" s="24">
        <v>3</v>
      </c>
      <c r="L13" s="24">
        <v>7</v>
      </c>
      <c r="M13" s="28">
        <v>3</v>
      </c>
      <c r="N13" s="27">
        <v>0.51700000000000002</v>
      </c>
      <c r="O13" s="23">
        <f>PRODUCT(I13/N13)</f>
        <v>29.013539651837522</v>
      </c>
      <c r="P13" s="17"/>
      <c r="Q13" s="17"/>
      <c r="R13" s="17"/>
      <c r="S13" s="17"/>
      <c r="T13" s="23"/>
      <c r="U13" s="24"/>
      <c r="V13" s="26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84"/>
      <c r="AH13" s="84"/>
      <c r="AI13" s="84"/>
      <c r="AJ13" s="84"/>
      <c r="AK13" s="23"/>
      <c r="AL13" s="24"/>
      <c r="AM13" s="84"/>
      <c r="AN13" s="102"/>
      <c r="AO13" s="26"/>
      <c r="AP13" s="28"/>
      <c r="AQ13" s="24"/>
      <c r="AR13" s="37"/>
    </row>
    <row r="14" spans="1:44" s="3" customFormat="1" ht="15" customHeight="1" x14ac:dyDescent="0.25">
      <c r="A14" s="2"/>
      <c r="B14" s="24">
        <v>2013</v>
      </c>
      <c r="C14" s="24" t="s">
        <v>58</v>
      </c>
      <c r="D14" s="25" t="s">
        <v>94</v>
      </c>
      <c r="E14" s="24">
        <v>18</v>
      </c>
      <c r="F14" s="100">
        <v>1</v>
      </c>
      <c r="G14" s="100">
        <v>19</v>
      </c>
      <c r="H14" s="100">
        <v>4</v>
      </c>
      <c r="I14" s="100">
        <v>36</v>
      </c>
      <c r="J14" s="24">
        <v>4</v>
      </c>
      <c r="K14" s="24">
        <v>4</v>
      </c>
      <c r="L14" s="24">
        <v>8</v>
      </c>
      <c r="M14" s="28">
        <v>20</v>
      </c>
      <c r="N14" s="27">
        <v>0.44400000000000001</v>
      </c>
      <c r="O14" s="23">
        <f>PRODUCT(I14/N14)</f>
        <v>81.081081081081081</v>
      </c>
      <c r="P14" s="17" t="s">
        <v>141</v>
      </c>
      <c r="Q14" s="17"/>
      <c r="R14" s="17" t="s">
        <v>142</v>
      </c>
      <c r="S14" s="17"/>
      <c r="T14" s="23"/>
      <c r="U14" s="24">
        <v>11</v>
      </c>
      <c r="V14" s="26">
        <v>1</v>
      </c>
      <c r="W14" s="26">
        <v>8</v>
      </c>
      <c r="X14" s="24">
        <v>1</v>
      </c>
      <c r="Y14" s="24">
        <v>21</v>
      </c>
      <c r="Z14" s="27">
        <v>0.39600000000000002</v>
      </c>
      <c r="AA14" s="23"/>
      <c r="AB14" s="17"/>
      <c r="AC14" s="17"/>
      <c r="AD14" s="17"/>
      <c r="AE14" s="17"/>
      <c r="AF14" s="23"/>
      <c r="AG14" s="84" t="s">
        <v>128</v>
      </c>
      <c r="AH14" s="84" t="s">
        <v>129</v>
      </c>
      <c r="AI14" s="84"/>
      <c r="AJ14" s="84" t="s">
        <v>127</v>
      </c>
      <c r="AK14" s="23"/>
      <c r="AL14" s="24"/>
      <c r="AM14" s="84"/>
      <c r="AN14" s="102"/>
      <c r="AO14" s="26"/>
      <c r="AP14" s="28">
        <v>1</v>
      </c>
      <c r="AQ14" s="24"/>
      <c r="AR14" s="37"/>
    </row>
    <row r="15" spans="1:44" s="3" customFormat="1" ht="15" customHeight="1" x14ac:dyDescent="0.25">
      <c r="A15" s="2"/>
      <c r="B15" s="24">
        <v>2014</v>
      </c>
      <c r="C15" s="24" t="s">
        <v>58</v>
      </c>
      <c r="D15" s="25" t="s">
        <v>94</v>
      </c>
      <c r="E15" s="24">
        <v>29</v>
      </c>
      <c r="F15" s="100">
        <v>1</v>
      </c>
      <c r="G15" s="100">
        <v>38</v>
      </c>
      <c r="H15" s="100">
        <v>20</v>
      </c>
      <c r="I15" s="100">
        <v>81</v>
      </c>
      <c r="J15" s="24">
        <v>9</v>
      </c>
      <c r="K15" s="24">
        <v>14</v>
      </c>
      <c r="L15" s="24">
        <v>19</v>
      </c>
      <c r="M15" s="28">
        <v>39</v>
      </c>
      <c r="N15" s="27">
        <v>0.53600000000000003</v>
      </c>
      <c r="O15" s="23">
        <f>PRODUCT(I15/N15)</f>
        <v>151.11940298507463</v>
      </c>
      <c r="P15" s="17"/>
      <c r="Q15" s="17"/>
      <c r="R15" s="17"/>
      <c r="S15" s="17"/>
      <c r="T15" s="23"/>
      <c r="U15" s="24">
        <v>10</v>
      </c>
      <c r="V15" s="26">
        <v>0</v>
      </c>
      <c r="W15" s="26">
        <v>6</v>
      </c>
      <c r="X15" s="24">
        <v>1</v>
      </c>
      <c r="Y15" s="24">
        <v>24</v>
      </c>
      <c r="Z15" s="27">
        <v>0.53300000000000003</v>
      </c>
      <c r="AA15" s="23"/>
      <c r="AB15" s="17"/>
      <c r="AC15" s="17"/>
      <c r="AD15" s="17"/>
      <c r="AE15" s="17"/>
      <c r="AF15" s="23"/>
      <c r="AG15" s="84" t="s">
        <v>76</v>
      </c>
      <c r="AH15" s="84" t="s">
        <v>126</v>
      </c>
      <c r="AI15" s="84"/>
      <c r="AJ15" s="84" t="s">
        <v>127</v>
      </c>
      <c r="AK15" s="23"/>
      <c r="AL15" s="24"/>
      <c r="AM15" s="84"/>
      <c r="AN15" s="102"/>
      <c r="AO15" s="26"/>
      <c r="AP15" s="28">
        <v>1</v>
      </c>
      <c r="AQ15" s="24"/>
      <c r="AR15" s="37"/>
    </row>
    <row r="16" spans="1:44" s="3" customFormat="1" ht="15" customHeight="1" x14ac:dyDescent="0.25">
      <c r="A16" s="2"/>
      <c r="B16" s="24">
        <v>2015</v>
      </c>
      <c r="C16" s="24" t="s">
        <v>56</v>
      </c>
      <c r="D16" s="25" t="s">
        <v>113</v>
      </c>
      <c r="E16" s="24">
        <v>24</v>
      </c>
      <c r="F16" s="24">
        <v>1</v>
      </c>
      <c r="G16" s="24">
        <v>29</v>
      </c>
      <c r="H16" s="24">
        <v>4</v>
      </c>
      <c r="I16" s="24">
        <v>68</v>
      </c>
      <c r="J16" s="24">
        <v>15</v>
      </c>
      <c r="K16" s="24">
        <v>6</v>
      </c>
      <c r="L16" s="24">
        <v>17</v>
      </c>
      <c r="M16" s="24">
        <v>30</v>
      </c>
      <c r="N16" s="31">
        <v>0.49630000000000002</v>
      </c>
      <c r="O16" s="101">
        <v>137</v>
      </c>
      <c r="P16" s="17" t="s">
        <v>143</v>
      </c>
      <c r="Q16" s="17"/>
      <c r="R16" s="17"/>
      <c r="S16" s="17"/>
      <c r="T16" s="23"/>
      <c r="U16" s="24">
        <v>5</v>
      </c>
      <c r="V16" s="26">
        <v>0</v>
      </c>
      <c r="W16" s="26">
        <v>6</v>
      </c>
      <c r="X16" s="24">
        <v>1</v>
      </c>
      <c r="Y16" s="24">
        <v>10</v>
      </c>
      <c r="Z16" s="27">
        <v>0.37</v>
      </c>
      <c r="AA16" s="23"/>
      <c r="AB16" s="17"/>
      <c r="AC16" s="17"/>
      <c r="AD16" s="17"/>
      <c r="AE16" s="17"/>
      <c r="AF16" s="23"/>
      <c r="AG16" s="84" t="s">
        <v>122</v>
      </c>
      <c r="AH16" s="84"/>
      <c r="AI16" s="84"/>
      <c r="AJ16" s="84"/>
      <c r="AK16" s="23"/>
      <c r="AL16" s="24"/>
      <c r="AM16" s="84"/>
      <c r="AN16" s="102"/>
      <c r="AO16" s="26"/>
      <c r="AP16" s="28"/>
      <c r="AQ16" s="24"/>
      <c r="AR16" s="37"/>
    </row>
    <row r="17" spans="1:44" s="3" customFormat="1" ht="15" customHeight="1" x14ac:dyDescent="0.25">
      <c r="A17" s="2"/>
      <c r="B17" s="24">
        <v>2016</v>
      </c>
      <c r="C17" s="24" t="s">
        <v>59</v>
      </c>
      <c r="D17" s="25" t="s">
        <v>94</v>
      </c>
      <c r="E17" s="24">
        <v>28</v>
      </c>
      <c r="F17" s="24">
        <v>6</v>
      </c>
      <c r="G17" s="24">
        <v>52</v>
      </c>
      <c r="H17" s="24">
        <v>34</v>
      </c>
      <c r="I17" s="24">
        <v>132</v>
      </c>
      <c r="J17" s="24">
        <v>6</v>
      </c>
      <c r="K17" s="24">
        <v>15</v>
      </c>
      <c r="L17" s="24">
        <v>53</v>
      </c>
      <c r="M17" s="24">
        <v>58</v>
      </c>
      <c r="N17" s="31">
        <v>0.62</v>
      </c>
      <c r="O17" s="101">
        <v>213</v>
      </c>
      <c r="P17" s="17" t="s">
        <v>144</v>
      </c>
      <c r="Q17" s="17" t="s">
        <v>147</v>
      </c>
      <c r="R17" s="17" t="s">
        <v>109</v>
      </c>
      <c r="S17" s="17"/>
      <c r="T17" s="23"/>
      <c r="U17" s="24">
        <v>11</v>
      </c>
      <c r="V17" s="26">
        <v>2</v>
      </c>
      <c r="W17" s="26">
        <v>15</v>
      </c>
      <c r="X17" s="24">
        <v>6</v>
      </c>
      <c r="Y17" s="24">
        <v>35</v>
      </c>
      <c r="Z17" s="27">
        <v>0.53900000000000003</v>
      </c>
      <c r="AA17" s="23"/>
      <c r="AB17" s="17" t="s">
        <v>87</v>
      </c>
      <c r="AC17" s="17"/>
      <c r="AD17" s="17" t="s">
        <v>88</v>
      </c>
      <c r="AE17" s="17"/>
      <c r="AF17" s="23"/>
      <c r="AG17" s="84" t="s">
        <v>77</v>
      </c>
      <c r="AH17" s="84" t="s">
        <v>85</v>
      </c>
      <c r="AI17" s="84"/>
      <c r="AJ17" s="84" t="s">
        <v>130</v>
      </c>
      <c r="AK17" s="23"/>
      <c r="AL17" s="24">
        <v>1</v>
      </c>
      <c r="AM17" s="84"/>
      <c r="AN17" s="26">
        <v>1</v>
      </c>
      <c r="AO17" s="26">
        <v>1</v>
      </c>
      <c r="AP17" s="28"/>
      <c r="AQ17" s="24"/>
      <c r="AR17" s="37"/>
    </row>
    <row r="18" spans="1:44" s="3" customFormat="1" ht="15" customHeight="1" x14ac:dyDescent="0.25">
      <c r="A18" s="2"/>
      <c r="B18" s="24">
        <v>2017</v>
      </c>
      <c r="C18" s="24" t="s">
        <v>59</v>
      </c>
      <c r="D18" s="25" t="s">
        <v>94</v>
      </c>
      <c r="E18" s="24">
        <v>27</v>
      </c>
      <c r="F18" s="24">
        <v>4</v>
      </c>
      <c r="G18" s="24">
        <v>48</v>
      </c>
      <c r="H18" s="24">
        <v>20</v>
      </c>
      <c r="I18" s="24">
        <v>108</v>
      </c>
      <c r="J18" s="24">
        <v>4</v>
      </c>
      <c r="K18" s="24">
        <v>14</v>
      </c>
      <c r="L18" s="24">
        <v>38</v>
      </c>
      <c r="M18" s="24">
        <v>52</v>
      </c>
      <c r="N18" s="31">
        <v>0.60329999999999995</v>
      </c>
      <c r="O18" s="101">
        <v>179</v>
      </c>
      <c r="P18" s="17" t="s">
        <v>145</v>
      </c>
      <c r="Q18" s="17"/>
      <c r="R18" s="17" t="s">
        <v>146</v>
      </c>
      <c r="S18" s="17"/>
      <c r="T18" s="23"/>
      <c r="U18" s="24">
        <v>4</v>
      </c>
      <c r="V18" s="26">
        <v>0</v>
      </c>
      <c r="W18" s="26">
        <v>1</v>
      </c>
      <c r="X18" s="24">
        <v>2</v>
      </c>
      <c r="Y18" s="24">
        <v>7</v>
      </c>
      <c r="Z18" s="27">
        <v>0.53900000000000003</v>
      </c>
      <c r="AA18" s="23"/>
      <c r="AB18" s="17"/>
      <c r="AC18" s="17"/>
      <c r="AD18" s="17"/>
      <c r="AE18" s="17"/>
      <c r="AF18" s="23"/>
      <c r="AG18" s="84" t="s">
        <v>77</v>
      </c>
      <c r="AH18" s="84" t="s">
        <v>137</v>
      </c>
      <c r="AI18" s="84"/>
      <c r="AJ18" s="84"/>
      <c r="AK18" s="23"/>
      <c r="AL18" s="24"/>
      <c r="AM18" s="84"/>
      <c r="AN18" s="26">
        <v>1</v>
      </c>
      <c r="AO18" s="26">
        <v>1</v>
      </c>
      <c r="AP18" s="28"/>
      <c r="AQ18" s="24"/>
      <c r="AR18" s="37"/>
    </row>
    <row r="19" spans="1:44" s="3" customFormat="1" ht="15" customHeight="1" x14ac:dyDescent="0.25">
      <c r="A19" s="2"/>
      <c r="B19" s="91">
        <v>2018</v>
      </c>
      <c r="C19" s="91" t="s">
        <v>67</v>
      </c>
      <c r="D19" s="92" t="s">
        <v>110</v>
      </c>
      <c r="E19" s="91"/>
      <c r="F19" s="132" t="s">
        <v>66</v>
      </c>
      <c r="G19" s="133"/>
      <c r="H19" s="133"/>
      <c r="I19" s="133"/>
      <c r="J19" s="91"/>
      <c r="K19" s="91"/>
      <c r="L19" s="91"/>
      <c r="M19" s="91"/>
      <c r="N19" s="93"/>
      <c r="O19" s="23"/>
      <c r="P19" s="17"/>
      <c r="Q19" s="17"/>
      <c r="R19" s="17"/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84"/>
      <c r="AH19" s="84"/>
      <c r="AI19" s="84"/>
      <c r="AJ19" s="84"/>
      <c r="AK19" s="23"/>
      <c r="AL19" s="24"/>
      <c r="AM19" s="84"/>
      <c r="AN19" s="102"/>
      <c r="AO19" s="26"/>
      <c r="AP19" s="28"/>
      <c r="AQ19" s="24"/>
      <c r="AR19" s="37"/>
    </row>
    <row r="20" spans="1:44" s="3" customFormat="1" ht="15" customHeight="1" x14ac:dyDescent="0.25">
      <c r="A20" s="2"/>
      <c r="B20" s="24">
        <v>2018</v>
      </c>
      <c r="C20" s="24" t="s">
        <v>60</v>
      </c>
      <c r="D20" s="25" t="s">
        <v>94</v>
      </c>
      <c r="E20" s="24">
        <v>23</v>
      </c>
      <c r="F20" s="24">
        <v>7</v>
      </c>
      <c r="G20" s="24">
        <v>42</v>
      </c>
      <c r="H20" s="24">
        <v>22</v>
      </c>
      <c r="I20" s="24">
        <v>110</v>
      </c>
      <c r="J20" s="24">
        <v>6</v>
      </c>
      <c r="K20" s="24">
        <v>15</v>
      </c>
      <c r="L20" s="24">
        <v>40</v>
      </c>
      <c r="M20" s="24">
        <v>49</v>
      </c>
      <c r="N20" s="31">
        <v>0.68320000000000003</v>
      </c>
      <c r="O20" s="101">
        <v>161.00702576112411</v>
      </c>
      <c r="P20" s="17" t="s">
        <v>142</v>
      </c>
      <c r="Q20" s="17"/>
      <c r="R20" s="17" t="s">
        <v>142</v>
      </c>
      <c r="S20" s="17"/>
      <c r="T20" s="23"/>
      <c r="U20" s="24">
        <v>8</v>
      </c>
      <c r="V20" s="26">
        <v>0</v>
      </c>
      <c r="W20" s="26">
        <v>8</v>
      </c>
      <c r="X20" s="24">
        <v>7</v>
      </c>
      <c r="Y20" s="24">
        <v>22</v>
      </c>
      <c r="Z20" s="27">
        <v>0.44890000000000002</v>
      </c>
      <c r="AA20" s="23"/>
      <c r="AB20" s="17"/>
      <c r="AC20" s="17"/>
      <c r="AD20" s="17"/>
      <c r="AE20" s="17"/>
      <c r="AF20" s="23"/>
      <c r="AG20" s="84" t="s">
        <v>75</v>
      </c>
      <c r="AH20" s="84" t="s">
        <v>150</v>
      </c>
      <c r="AI20" s="84" t="s">
        <v>151</v>
      </c>
      <c r="AJ20" s="84"/>
      <c r="AK20" s="23"/>
      <c r="AL20" s="24"/>
      <c r="AM20" s="84"/>
      <c r="AN20" s="26"/>
      <c r="AO20" s="26"/>
      <c r="AP20" s="28"/>
      <c r="AQ20" s="24">
        <v>1</v>
      </c>
      <c r="AR20" s="37"/>
    </row>
    <row r="21" spans="1:44" s="3" customFormat="1" ht="15" customHeight="1" x14ac:dyDescent="0.25">
      <c r="A21" s="2"/>
      <c r="B21" s="24">
        <v>2019</v>
      </c>
      <c r="C21" s="24" t="s">
        <v>67</v>
      </c>
      <c r="D21" s="25" t="s">
        <v>94</v>
      </c>
      <c r="E21" s="24">
        <v>27</v>
      </c>
      <c r="F21" s="24">
        <v>0</v>
      </c>
      <c r="G21" s="24">
        <v>29</v>
      </c>
      <c r="H21" s="24">
        <v>26</v>
      </c>
      <c r="I21" s="24">
        <v>100</v>
      </c>
      <c r="J21" s="24">
        <v>4</v>
      </c>
      <c r="K21" s="24">
        <v>27</v>
      </c>
      <c r="L21" s="24">
        <v>40</v>
      </c>
      <c r="M21" s="24">
        <v>29</v>
      </c>
      <c r="N21" s="168">
        <v>0.63690000000000002</v>
      </c>
      <c r="O21" s="101">
        <v>157</v>
      </c>
      <c r="P21" s="17" t="s">
        <v>142</v>
      </c>
      <c r="Q21" s="17"/>
      <c r="R21" s="17" t="s">
        <v>143</v>
      </c>
      <c r="S21" s="17"/>
      <c r="T21" s="23"/>
      <c r="U21" s="24">
        <v>8</v>
      </c>
      <c r="V21" s="26">
        <v>0</v>
      </c>
      <c r="W21" s="26">
        <v>6</v>
      </c>
      <c r="X21" s="24">
        <v>3</v>
      </c>
      <c r="Y21" s="24">
        <v>22</v>
      </c>
      <c r="Z21" s="27">
        <v>0.53649999999999998</v>
      </c>
      <c r="AA21" s="23"/>
      <c r="AB21" s="17"/>
      <c r="AC21" s="17"/>
      <c r="AD21" s="17"/>
      <c r="AE21" s="17"/>
      <c r="AF21" s="23"/>
      <c r="AG21" s="84" t="s">
        <v>77</v>
      </c>
      <c r="AH21" s="84" t="s">
        <v>150</v>
      </c>
      <c r="AI21" s="84" t="s">
        <v>161</v>
      </c>
      <c r="AJ21" s="84"/>
      <c r="AK21" s="23"/>
      <c r="AL21" s="24"/>
      <c r="AM21" s="84"/>
      <c r="AN21" s="102"/>
      <c r="AO21" s="26"/>
      <c r="AP21" s="28"/>
      <c r="AQ21" s="24"/>
      <c r="AR21" s="37"/>
    </row>
    <row r="22" spans="1:44" s="3" customFormat="1" ht="15" customHeight="1" x14ac:dyDescent="0.25">
      <c r="A22" s="2"/>
      <c r="B22" s="24">
        <v>2020</v>
      </c>
      <c r="C22" s="24" t="s">
        <v>60</v>
      </c>
      <c r="D22" s="25" t="s">
        <v>94</v>
      </c>
      <c r="E22" s="24">
        <v>24</v>
      </c>
      <c r="F22" s="24">
        <v>3</v>
      </c>
      <c r="G22" s="24">
        <v>38</v>
      </c>
      <c r="H22" s="24">
        <v>7</v>
      </c>
      <c r="I22" s="24">
        <v>87</v>
      </c>
      <c r="J22" s="24">
        <v>4</v>
      </c>
      <c r="K22" s="24">
        <v>9</v>
      </c>
      <c r="L22" s="24">
        <v>33</v>
      </c>
      <c r="M22" s="24">
        <v>41</v>
      </c>
      <c r="N22" s="208">
        <v>0.49399999999999999</v>
      </c>
      <c r="O22" s="101">
        <v>176</v>
      </c>
      <c r="P22" s="17" t="s">
        <v>142</v>
      </c>
      <c r="Q22" s="17"/>
      <c r="R22" s="17"/>
      <c r="S22" s="17"/>
      <c r="T22" s="23"/>
      <c r="U22" s="24">
        <v>8</v>
      </c>
      <c r="V22" s="26">
        <v>1</v>
      </c>
      <c r="W22" s="26">
        <v>16</v>
      </c>
      <c r="X22" s="24">
        <v>4</v>
      </c>
      <c r="Y22" s="24">
        <v>28</v>
      </c>
      <c r="Z22" s="27">
        <v>0.53839999999999999</v>
      </c>
      <c r="AA22" s="23"/>
      <c r="AB22" s="17" t="s">
        <v>67</v>
      </c>
      <c r="AC22" s="17"/>
      <c r="AD22" s="24" t="s">
        <v>60</v>
      </c>
      <c r="AE22" s="17"/>
      <c r="AF22" s="23"/>
      <c r="AG22" s="84" t="s">
        <v>302</v>
      </c>
      <c r="AH22" s="84" t="s">
        <v>303</v>
      </c>
      <c r="AI22" s="84" t="s">
        <v>304</v>
      </c>
      <c r="AJ22" s="84"/>
      <c r="AK22" s="23"/>
      <c r="AL22" s="24"/>
      <c r="AM22" s="84"/>
      <c r="AN22" s="26"/>
      <c r="AO22" s="26"/>
      <c r="AP22" s="28"/>
      <c r="AQ22" s="24">
        <v>1</v>
      </c>
      <c r="AR22" s="37"/>
    </row>
    <row r="23" spans="1:44" s="3" customFormat="1" ht="15" customHeight="1" x14ac:dyDescent="0.25">
      <c r="A23" s="2"/>
      <c r="B23" s="24">
        <v>2021</v>
      </c>
      <c r="C23" s="24" t="s">
        <v>60</v>
      </c>
      <c r="D23" s="84" t="s">
        <v>94</v>
      </c>
      <c r="E23" s="24">
        <v>27</v>
      </c>
      <c r="F23" s="24">
        <v>2</v>
      </c>
      <c r="G23" s="24">
        <v>60</v>
      </c>
      <c r="H23" s="24">
        <v>13</v>
      </c>
      <c r="I23" s="24">
        <v>135</v>
      </c>
      <c r="J23" s="24">
        <v>15</v>
      </c>
      <c r="K23" s="24">
        <v>14</v>
      </c>
      <c r="L23" s="24">
        <v>44</v>
      </c>
      <c r="M23" s="24">
        <v>62</v>
      </c>
      <c r="N23" s="208">
        <v>0.66180000000000005</v>
      </c>
      <c r="O23" s="101">
        <v>204</v>
      </c>
      <c r="P23" s="17" t="s">
        <v>107</v>
      </c>
      <c r="Q23" s="17"/>
      <c r="R23" s="17" t="s">
        <v>319</v>
      </c>
      <c r="S23" s="17" t="s">
        <v>320</v>
      </c>
      <c r="T23" s="23"/>
      <c r="U23" s="24">
        <v>9</v>
      </c>
      <c r="V23" s="26">
        <v>0</v>
      </c>
      <c r="W23" s="26">
        <v>8</v>
      </c>
      <c r="X23" s="24">
        <v>1</v>
      </c>
      <c r="Y23" s="24">
        <v>20</v>
      </c>
      <c r="Z23" s="27">
        <v>0.44440000000000002</v>
      </c>
      <c r="AA23" s="23"/>
      <c r="AB23" s="17"/>
      <c r="AC23" s="17"/>
      <c r="AD23" s="17"/>
      <c r="AE23" s="17"/>
      <c r="AF23" s="23"/>
      <c r="AG23" s="84" t="s">
        <v>75</v>
      </c>
      <c r="AH23" s="84" t="s">
        <v>321</v>
      </c>
      <c r="AI23" s="84" t="s">
        <v>151</v>
      </c>
      <c r="AJ23" s="84"/>
      <c r="AK23" s="23"/>
      <c r="AL23" s="24">
        <v>1</v>
      </c>
      <c r="AM23" s="84"/>
      <c r="AN23" s="102"/>
      <c r="AO23" s="26"/>
      <c r="AP23" s="28"/>
      <c r="AQ23" s="24">
        <v>1</v>
      </c>
      <c r="AR23" s="37"/>
    </row>
    <row r="24" spans="1:44" s="3" customFormat="1" ht="15" customHeight="1" x14ac:dyDescent="0.25">
      <c r="A24" s="2"/>
      <c r="B24" s="24">
        <v>2022</v>
      </c>
      <c r="C24" s="24" t="s">
        <v>59</v>
      </c>
      <c r="D24" s="84" t="s">
        <v>94</v>
      </c>
      <c r="E24" s="24">
        <v>26</v>
      </c>
      <c r="F24" s="24">
        <v>4</v>
      </c>
      <c r="G24" s="24">
        <v>26</v>
      </c>
      <c r="H24" s="24">
        <v>27</v>
      </c>
      <c r="I24" s="24">
        <v>94</v>
      </c>
      <c r="J24" s="24">
        <v>4</v>
      </c>
      <c r="K24" s="24">
        <v>14</v>
      </c>
      <c r="L24" s="24">
        <v>46</v>
      </c>
      <c r="M24" s="24">
        <v>30</v>
      </c>
      <c r="N24" s="208">
        <v>0.56630000000000003</v>
      </c>
      <c r="O24" s="101">
        <v>166</v>
      </c>
      <c r="P24" s="17" t="s">
        <v>143</v>
      </c>
      <c r="Q24" s="17"/>
      <c r="R24" s="17" t="s">
        <v>141</v>
      </c>
      <c r="S24" s="17"/>
      <c r="T24" s="23"/>
      <c r="U24" s="24">
        <v>10</v>
      </c>
      <c r="V24" s="26">
        <v>1</v>
      </c>
      <c r="W24" s="26">
        <v>10</v>
      </c>
      <c r="X24" s="24">
        <v>5</v>
      </c>
      <c r="Y24" s="24">
        <v>39</v>
      </c>
      <c r="Z24" s="31">
        <v>0.57350000000000001</v>
      </c>
      <c r="AA24" s="23"/>
      <c r="AB24" s="17" t="s">
        <v>109</v>
      </c>
      <c r="AC24" s="17"/>
      <c r="AD24" s="17"/>
      <c r="AE24" s="17"/>
      <c r="AF24" s="23"/>
      <c r="AG24" s="84" t="s">
        <v>364</v>
      </c>
      <c r="AH24" s="84" t="s">
        <v>365</v>
      </c>
      <c r="AI24" s="84"/>
      <c r="AJ24" s="84" t="s">
        <v>366</v>
      </c>
      <c r="AK24" s="23"/>
      <c r="AL24" s="24">
        <v>1</v>
      </c>
      <c r="AM24" s="84"/>
      <c r="AN24" s="26"/>
      <c r="AO24" s="26">
        <v>1</v>
      </c>
      <c r="AP24" s="28"/>
      <c r="AQ24" s="24"/>
      <c r="AR24" s="37"/>
    </row>
    <row r="25" spans="1:44" s="3" customFormat="1" ht="15" customHeight="1" x14ac:dyDescent="0.25">
      <c r="A25" s="2"/>
      <c r="B25" s="24">
        <v>2023</v>
      </c>
      <c r="C25" s="24" t="s">
        <v>58</v>
      </c>
      <c r="D25" s="25" t="s">
        <v>94</v>
      </c>
      <c r="E25" s="24">
        <v>15</v>
      </c>
      <c r="F25" s="24">
        <v>1</v>
      </c>
      <c r="G25" s="26">
        <v>18</v>
      </c>
      <c r="H25" s="24">
        <v>8</v>
      </c>
      <c r="I25" s="24">
        <v>46</v>
      </c>
      <c r="J25" s="24">
        <v>2</v>
      </c>
      <c r="K25" s="24">
        <v>3</v>
      </c>
      <c r="L25" s="24">
        <v>22</v>
      </c>
      <c r="M25" s="24">
        <v>19</v>
      </c>
      <c r="N25" s="31">
        <v>0.61333333333333329</v>
      </c>
      <c r="O25" s="23">
        <v>75</v>
      </c>
      <c r="P25" s="17"/>
      <c r="Q25" s="17"/>
      <c r="R25" s="17"/>
      <c r="S25" s="17"/>
      <c r="T25" s="29"/>
      <c r="U25" s="24">
        <v>12</v>
      </c>
      <c r="V25" s="24">
        <v>1</v>
      </c>
      <c r="W25" s="26">
        <v>10</v>
      </c>
      <c r="X25" s="24">
        <v>6</v>
      </c>
      <c r="Y25" s="24">
        <v>29</v>
      </c>
      <c r="Z25" s="27">
        <v>0.47539999999999999</v>
      </c>
      <c r="AA25" s="23"/>
      <c r="AB25" s="17"/>
      <c r="AC25" s="17"/>
      <c r="AD25" s="17"/>
      <c r="AE25" s="17"/>
      <c r="AF25" s="23"/>
      <c r="AG25" s="84" t="s">
        <v>408</v>
      </c>
      <c r="AH25" s="84" t="s">
        <v>409</v>
      </c>
      <c r="AI25" s="84"/>
      <c r="AJ25" s="84" t="s">
        <v>410</v>
      </c>
      <c r="AK25" s="23"/>
      <c r="AL25" s="24"/>
      <c r="AM25" s="84"/>
      <c r="AN25" s="102"/>
      <c r="AO25" s="26"/>
      <c r="AP25" s="28">
        <v>1</v>
      </c>
      <c r="AQ25" s="24"/>
      <c r="AR25" s="37"/>
    </row>
    <row r="26" spans="1:44" s="3" customFormat="1" ht="15" customHeight="1" x14ac:dyDescent="0.25">
      <c r="A26" s="1"/>
      <c r="B26" s="15" t="s">
        <v>7</v>
      </c>
      <c r="C26" s="16"/>
      <c r="D26" s="14"/>
      <c r="E26" s="17">
        <f t="shared" ref="E26:M26" si="0">SUM(E4:E25)</f>
        <v>321</v>
      </c>
      <c r="F26" s="17">
        <f t="shared" si="0"/>
        <v>35</v>
      </c>
      <c r="G26" s="17">
        <f t="shared" si="0"/>
        <v>438</v>
      </c>
      <c r="H26" s="17">
        <f t="shared" si="0"/>
        <v>213</v>
      </c>
      <c r="I26" s="17">
        <f t="shared" si="0"/>
        <v>1134</v>
      </c>
      <c r="J26" s="17">
        <f t="shared" si="0"/>
        <v>85</v>
      </c>
      <c r="K26" s="17">
        <f t="shared" si="0"/>
        <v>173</v>
      </c>
      <c r="L26" s="17">
        <f t="shared" si="0"/>
        <v>403</v>
      </c>
      <c r="M26" s="16">
        <f t="shared" si="0"/>
        <v>473</v>
      </c>
      <c r="N26" s="32">
        <f>PRODUCT(I26/O26)</f>
        <v>0.57969108278405745</v>
      </c>
      <c r="O26" s="87">
        <f>SUM(O3:O25)</f>
        <v>1956.2143246257765</v>
      </c>
      <c r="P26" s="71" t="s">
        <v>47</v>
      </c>
      <c r="Q26" s="71" t="s">
        <v>47</v>
      </c>
      <c r="R26" s="71" t="s">
        <v>47</v>
      </c>
      <c r="S26" s="71" t="s">
        <v>47</v>
      </c>
      <c r="T26" s="29"/>
      <c r="U26" s="17">
        <f t="shared" ref="U26:Y26" si="1">SUM(U4:U25)</f>
        <v>121</v>
      </c>
      <c r="V26" s="17">
        <f t="shared" si="1"/>
        <v>6</v>
      </c>
      <c r="W26" s="17">
        <f t="shared" si="1"/>
        <v>99</v>
      </c>
      <c r="X26" s="17">
        <f t="shared" si="1"/>
        <v>43</v>
      </c>
      <c r="Y26" s="17">
        <f t="shared" si="1"/>
        <v>306</v>
      </c>
      <c r="Z26" s="32">
        <f>PRODUCT(N32)</f>
        <v>0.48264984227129337</v>
      </c>
      <c r="AA26" s="83">
        <f>SUM(AA4:AA25)</f>
        <v>0</v>
      </c>
      <c r="AB26" s="71" t="s">
        <v>47</v>
      </c>
      <c r="AC26" s="71" t="s">
        <v>47</v>
      </c>
      <c r="AD26" s="71" t="s">
        <v>305</v>
      </c>
      <c r="AE26" s="71" t="s">
        <v>47</v>
      </c>
      <c r="AF26" s="23"/>
      <c r="AG26" s="71" t="s">
        <v>411</v>
      </c>
      <c r="AH26" s="71" t="s">
        <v>412</v>
      </c>
      <c r="AI26" s="71" t="s">
        <v>82</v>
      </c>
      <c r="AJ26" s="71" t="s">
        <v>413</v>
      </c>
      <c r="AK26" s="23"/>
      <c r="AL26" s="17">
        <f t="shared" ref="AL26:AQ26" si="2">SUM(AL4:AL25)</f>
        <v>3</v>
      </c>
      <c r="AM26" s="17">
        <f t="shared" si="2"/>
        <v>0</v>
      </c>
      <c r="AN26" s="17">
        <f t="shared" si="2"/>
        <v>2</v>
      </c>
      <c r="AO26" s="17">
        <f t="shared" si="2"/>
        <v>4</v>
      </c>
      <c r="AP26" s="17">
        <f t="shared" si="2"/>
        <v>5</v>
      </c>
      <c r="AQ26" s="17">
        <f t="shared" si="2"/>
        <v>4</v>
      </c>
      <c r="AR26" s="37"/>
    </row>
    <row r="27" spans="1:44" s="3" customFormat="1" ht="15" customHeight="1" x14ac:dyDescent="0.25">
      <c r="A27" s="1"/>
      <c r="B27" s="15" t="s">
        <v>414</v>
      </c>
      <c r="C27" s="16"/>
      <c r="D27" s="14"/>
      <c r="E27" s="16"/>
      <c r="F27" s="13"/>
      <c r="G27" s="13"/>
      <c r="H27" s="13"/>
      <c r="I27" s="13"/>
      <c r="J27" s="13"/>
      <c r="K27" s="13"/>
      <c r="L27" s="13"/>
      <c r="M27" s="13"/>
      <c r="N27" s="75"/>
      <c r="O27" s="23"/>
      <c r="P27" s="21"/>
      <c r="Q27" s="19"/>
      <c r="R27" s="76"/>
      <c r="S27" s="77"/>
      <c r="T27" s="23"/>
      <c r="U27" s="16"/>
      <c r="V27" s="13"/>
      <c r="W27" s="13" t="s">
        <v>143</v>
      </c>
      <c r="X27" s="13"/>
      <c r="Y27" s="13"/>
      <c r="Z27" s="14"/>
      <c r="AA27" s="23"/>
      <c r="AB27" s="78"/>
      <c r="AC27" s="79"/>
      <c r="AD27" s="76"/>
      <c r="AE27" s="77"/>
      <c r="AF27" s="23"/>
      <c r="AG27" s="80">
        <f>PRODUCT(13/14)</f>
        <v>0.9285714285714286</v>
      </c>
      <c r="AH27" s="81">
        <v>0.66700000000000004</v>
      </c>
      <c r="AI27" s="81">
        <v>0.75</v>
      </c>
      <c r="AJ27" s="82">
        <v>0.28599999999999998</v>
      </c>
      <c r="AK27" s="23"/>
      <c r="AL27" s="16"/>
      <c r="AM27" s="13"/>
      <c r="AN27" s="13"/>
      <c r="AO27" s="13"/>
      <c r="AP27" s="13"/>
      <c r="AQ27" s="14"/>
      <c r="AR27" s="37"/>
    </row>
    <row r="28" spans="1:44" ht="15" customHeight="1" x14ac:dyDescent="0.25">
      <c r="A28" s="2"/>
      <c r="B28" s="25" t="s">
        <v>2</v>
      </c>
      <c r="C28" s="28"/>
      <c r="D28" s="33">
        <f>SUM(F26:H26)+((I26-F26-G26)/3)+(E26/3)+(AL26*25)+(AM26*25)+(AN26*10)+(AO26*25)+(AP26*20)+(AQ26*15)-40</f>
        <v>1328.3333333333335</v>
      </c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34"/>
      <c r="P28" s="23"/>
      <c r="Q28" s="23"/>
      <c r="R28" s="23"/>
      <c r="S28" s="23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23"/>
      <c r="AG28" s="34"/>
      <c r="AH28" s="34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4" s="3" customFormat="1" ht="15" customHeight="1" x14ac:dyDescent="0.25">
      <c r="A29" s="2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9"/>
      <c r="P29" s="29"/>
      <c r="Q29" s="29"/>
      <c r="R29" s="29"/>
      <c r="S29" s="29"/>
      <c r="T29" s="29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23"/>
      <c r="AG29" s="34"/>
      <c r="AH29" s="34"/>
      <c r="AI29" s="34"/>
      <c r="AJ29" s="34"/>
      <c r="AK29" s="23"/>
      <c r="AL29" s="34"/>
      <c r="AM29" s="34"/>
      <c r="AN29" s="34"/>
      <c r="AO29" s="34"/>
      <c r="AP29" s="34"/>
      <c r="AQ29" s="34"/>
      <c r="AR29" s="37"/>
    </row>
    <row r="30" spans="1:44" ht="15" customHeight="1" x14ac:dyDescent="0.25">
      <c r="A30" s="2"/>
      <c r="B30" s="21" t="s">
        <v>24</v>
      </c>
      <c r="C30" s="38"/>
      <c r="D30" s="38"/>
      <c r="E30" s="17" t="s">
        <v>3</v>
      </c>
      <c r="F30" s="17" t="s">
        <v>8</v>
      </c>
      <c r="G30" s="14" t="s">
        <v>5</v>
      </c>
      <c r="H30" s="17" t="s">
        <v>6</v>
      </c>
      <c r="I30" s="17" t="s">
        <v>16</v>
      </c>
      <c r="J30" s="34"/>
      <c r="K30" s="17" t="s">
        <v>26</v>
      </c>
      <c r="L30" s="17" t="s">
        <v>27</v>
      </c>
      <c r="M30" s="17" t="s">
        <v>28</v>
      </c>
      <c r="N30" s="17" t="s">
        <v>21</v>
      </c>
      <c r="O30" s="23"/>
      <c r="P30" s="39" t="s">
        <v>324</v>
      </c>
      <c r="Q30" s="11"/>
      <c r="R30" s="11"/>
      <c r="S30" s="11"/>
      <c r="T30" s="40"/>
      <c r="U30" s="40"/>
      <c r="V30" s="40"/>
      <c r="W30" s="40"/>
      <c r="X30" s="40"/>
      <c r="Y30" s="11"/>
      <c r="Z30" s="11"/>
      <c r="AA30" s="11"/>
      <c r="AB30" s="40"/>
      <c r="AC30" s="40"/>
      <c r="AD30" s="11"/>
      <c r="AE30" s="41"/>
      <c r="AF30" s="23"/>
      <c r="AG30" s="39" t="s">
        <v>322</v>
      </c>
      <c r="AH30" s="11"/>
      <c r="AI30" s="11"/>
      <c r="AJ30" s="11"/>
      <c r="AK30" s="11"/>
      <c r="AL30" s="10" t="s">
        <v>323</v>
      </c>
      <c r="AM30" s="11"/>
      <c r="AN30" s="11"/>
      <c r="AO30" s="11"/>
      <c r="AP30" s="11"/>
      <c r="AQ30" s="41"/>
      <c r="AR30" s="37"/>
    </row>
    <row r="31" spans="1:44" ht="15" customHeight="1" x14ac:dyDescent="0.25">
      <c r="A31" s="2"/>
      <c r="B31" s="39" t="s">
        <v>12</v>
      </c>
      <c r="C31" s="11"/>
      <c r="D31" s="41"/>
      <c r="E31" s="24">
        <f>PRODUCT(E26)</f>
        <v>321</v>
      </c>
      <c r="F31" s="24">
        <f>PRODUCT(F26)</f>
        <v>35</v>
      </c>
      <c r="G31" s="24">
        <f>PRODUCT(G26)</f>
        <v>438</v>
      </c>
      <c r="H31" s="24">
        <f>PRODUCT(H26)</f>
        <v>213</v>
      </c>
      <c r="I31" s="24">
        <f>PRODUCT(I26)</f>
        <v>1134</v>
      </c>
      <c r="J31" s="34"/>
      <c r="K31" s="42">
        <f>PRODUCT((F31+G31)/E31)</f>
        <v>1.4735202492211839</v>
      </c>
      <c r="L31" s="42">
        <f>PRODUCT(H31/E31)</f>
        <v>0.66355140186915884</v>
      </c>
      <c r="M31" s="42">
        <f>PRODUCT(I31/E31)</f>
        <v>3.5327102803738319</v>
      </c>
      <c r="N31" s="31">
        <f>PRODUCT(N26)</f>
        <v>0.57969108278405745</v>
      </c>
      <c r="O31" s="23">
        <f>PRODUCT(O26)</f>
        <v>1956.2143246257765</v>
      </c>
      <c r="P31" s="152" t="s">
        <v>9</v>
      </c>
      <c r="Q31" s="169"/>
      <c r="R31" s="175" t="s">
        <v>118</v>
      </c>
      <c r="S31" s="153"/>
      <c r="T31" s="153"/>
      <c r="U31" s="153"/>
      <c r="V31" s="153"/>
      <c r="W31" s="153"/>
      <c r="X31" s="153"/>
      <c r="Y31" s="170"/>
      <c r="Z31" s="171" t="s">
        <v>57</v>
      </c>
      <c r="AA31" s="153"/>
      <c r="AB31" s="153"/>
      <c r="AC31" s="87" t="s">
        <v>120</v>
      </c>
      <c r="AD31" s="172"/>
      <c r="AE31" s="154"/>
      <c r="AF31" s="23"/>
      <c r="AG31" s="152" t="s">
        <v>9</v>
      </c>
      <c r="AH31" s="153" t="s">
        <v>328</v>
      </c>
      <c r="AI31" s="153"/>
      <c r="AJ31" s="171"/>
      <c r="AK31" s="171"/>
      <c r="AL31" s="171">
        <v>3305</v>
      </c>
      <c r="AM31" s="171"/>
      <c r="AN31" s="185" t="s">
        <v>332</v>
      </c>
      <c r="AO31" s="171"/>
      <c r="AP31" s="171"/>
      <c r="AQ31" s="209"/>
      <c r="AR31" s="37"/>
    </row>
    <row r="32" spans="1:44" ht="15" customHeight="1" x14ac:dyDescent="0.25">
      <c r="A32" s="2"/>
      <c r="B32" s="43" t="s">
        <v>14</v>
      </c>
      <c r="C32" s="44"/>
      <c r="D32" s="45"/>
      <c r="E32" s="24">
        <f>SUM(U26)</f>
        <v>121</v>
      </c>
      <c r="F32" s="24">
        <f>SUM(V26)</f>
        <v>6</v>
      </c>
      <c r="G32" s="24">
        <f>SUM(W26)</f>
        <v>99</v>
      </c>
      <c r="H32" s="24">
        <f>SUM(X26)</f>
        <v>43</v>
      </c>
      <c r="I32" s="24">
        <f>SUM(Y26)</f>
        <v>306</v>
      </c>
      <c r="J32" s="34"/>
      <c r="K32" s="42">
        <f>PRODUCT((F32+G32)/E32)</f>
        <v>0.86776859504132231</v>
      </c>
      <c r="L32" s="42">
        <f>PRODUCT(H32/E32)</f>
        <v>0.35537190082644626</v>
      </c>
      <c r="M32" s="42">
        <f>PRODUCT(I32/E32)</f>
        <v>2.5289256198347108</v>
      </c>
      <c r="N32" s="31">
        <f>PRODUCT(I32/O32)</f>
        <v>0.48264984227129337</v>
      </c>
      <c r="O32" s="23">
        <v>634</v>
      </c>
      <c r="P32" s="173" t="s">
        <v>50</v>
      </c>
      <c r="Q32" s="174"/>
      <c r="R32" s="175" t="s">
        <v>118</v>
      </c>
      <c r="S32" s="175"/>
      <c r="T32" s="175"/>
      <c r="U32" s="175"/>
      <c r="V32" s="175"/>
      <c r="W32" s="175"/>
      <c r="X32" s="175"/>
      <c r="Y32" s="176"/>
      <c r="Z32" s="87" t="s">
        <v>57</v>
      </c>
      <c r="AA32" s="175"/>
      <c r="AB32" s="175"/>
      <c r="AC32" s="87" t="s">
        <v>120</v>
      </c>
      <c r="AD32" s="177"/>
      <c r="AE32" s="178"/>
      <c r="AF32" s="23"/>
      <c r="AG32" s="173" t="s">
        <v>50</v>
      </c>
      <c r="AH32" s="175" t="s">
        <v>330</v>
      </c>
      <c r="AI32" s="175"/>
      <c r="AJ32" s="87"/>
      <c r="AK32" s="87"/>
      <c r="AL32" s="87">
        <v>3268</v>
      </c>
      <c r="AM32" s="87"/>
      <c r="AN32" s="185" t="s">
        <v>333</v>
      </c>
      <c r="AO32" s="87"/>
      <c r="AP32" s="87"/>
      <c r="AQ32" s="204"/>
      <c r="AR32" s="37"/>
    </row>
    <row r="33" spans="1:45" ht="15" customHeight="1" x14ac:dyDescent="0.25">
      <c r="A33" s="2"/>
      <c r="B33" s="46" t="s">
        <v>15</v>
      </c>
      <c r="C33" s="47"/>
      <c r="D33" s="48"/>
      <c r="E33" s="30"/>
      <c r="F33" s="30"/>
      <c r="G33" s="30"/>
      <c r="H33" s="30"/>
      <c r="I33" s="30"/>
      <c r="J33" s="34"/>
      <c r="K33" s="49"/>
      <c r="L33" s="49"/>
      <c r="M33" s="49"/>
      <c r="N33" s="50"/>
      <c r="O33" s="23">
        <v>0</v>
      </c>
      <c r="P33" s="173" t="s">
        <v>51</v>
      </c>
      <c r="Q33" s="174"/>
      <c r="R33" s="175" t="s">
        <v>325</v>
      </c>
      <c r="S33" s="175"/>
      <c r="T33" s="175"/>
      <c r="U33" s="175"/>
      <c r="V33" s="175"/>
      <c r="W33" s="175"/>
      <c r="X33" s="175"/>
      <c r="Y33" s="176"/>
      <c r="Z33" s="87" t="s">
        <v>326</v>
      </c>
      <c r="AA33" s="175"/>
      <c r="AB33" s="175"/>
      <c r="AC33" s="87" t="s">
        <v>327</v>
      </c>
      <c r="AD33" s="177"/>
      <c r="AE33" s="178"/>
      <c r="AF33" s="23"/>
      <c r="AG33" s="173" t="s">
        <v>51</v>
      </c>
      <c r="AH33" s="210" t="s">
        <v>329</v>
      </c>
      <c r="AI33" s="175"/>
      <c r="AJ33" s="87"/>
      <c r="AK33" s="87"/>
      <c r="AL33" s="87">
        <v>2204</v>
      </c>
      <c r="AM33" s="87"/>
      <c r="AN33" s="185" t="s">
        <v>334</v>
      </c>
      <c r="AO33" s="87"/>
      <c r="AP33" s="87"/>
      <c r="AQ33" s="204"/>
      <c r="AR33" s="37"/>
    </row>
    <row r="34" spans="1:45" ht="15" customHeight="1" x14ac:dyDescent="0.25">
      <c r="A34" s="2"/>
      <c r="B34" s="51" t="s">
        <v>25</v>
      </c>
      <c r="C34" s="52"/>
      <c r="D34" s="53"/>
      <c r="E34" s="17">
        <f>SUM(E31:E33)</f>
        <v>442</v>
      </c>
      <c r="F34" s="17">
        <f>SUM(F31:F33)</f>
        <v>41</v>
      </c>
      <c r="G34" s="17">
        <f>SUM(G31:G33)</f>
        <v>537</v>
      </c>
      <c r="H34" s="17">
        <f>SUM(H31:H33)</f>
        <v>256</v>
      </c>
      <c r="I34" s="17">
        <f>SUM(I31:I33)</f>
        <v>1440</v>
      </c>
      <c r="J34" s="34"/>
      <c r="K34" s="54">
        <f>PRODUCT((F34+G34)/E34)</f>
        <v>1.3076923076923077</v>
      </c>
      <c r="L34" s="54">
        <f>PRODUCT(H34/E34)</f>
        <v>0.579185520361991</v>
      </c>
      <c r="M34" s="54">
        <f>PRODUCT(I34/E34)</f>
        <v>3.2579185520361991</v>
      </c>
      <c r="N34" s="32">
        <f>PRODUCT(I34/O34)</f>
        <v>0.55593855161311612</v>
      </c>
      <c r="O34" s="23">
        <f>SUM(O31:O33)</f>
        <v>2590.2143246257765</v>
      </c>
      <c r="P34" s="179" t="s">
        <v>10</v>
      </c>
      <c r="Q34" s="180"/>
      <c r="R34" s="181" t="s">
        <v>119</v>
      </c>
      <c r="S34" s="181"/>
      <c r="T34" s="181"/>
      <c r="U34" s="181"/>
      <c r="V34" s="181"/>
      <c r="W34" s="181"/>
      <c r="X34" s="181"/>
      <c r="Y34" s="182"/>
      <c r="Z34" s="183" t="s">
        <v>86</v>
      </c>
      <c r="AA34" s="181"/>
      <c r="AB34" s="181"/>
      <c r="AC34" s="183" t="s">
        <v>121</v>
      </c>
      <c r="AD34" s="70"/>
      <c r="AE34" s="184"/>
      <c r="AF34" s="23"/>
      <c r="AG34" s="179" t="s">
        <v>10</v>
      </c>
      <c r="AH34" s="181" t="s">
        <v>331</v>
      </c>
      <c r="AI34" s="181"/>
      <c r="AJ34" s="183"/>
      <c r="AK34" s="183"/>
      <c r="AL34" s="183">
        <v>3462</v>
      </c>
      <c r="AM34" s="183"/>
      <c r="AN34" s="187" t="s">
        <v>335</v>
      </c>
      <c r="AO34" s="183"/>
      <c r="AP34" s="183"/>
      <c r="AQ34" s="69"/>
      <c r="AR34" s="37"/>
    </row>
    <row r="35" spans="1:45" ht="15" customHeight="1" x14ac:dyDescent="0.25">
      <c r="A35" s="2"/>
      <c r="B35" s="36"/>
      <c r="C35" s="36"/>
      <c r="D35" s="36"/>
      <c r="E35" s="36"/>
      <c r="F35" s="36"/>
      <c r="G35" s="36"/>
      <c r="H35" s="36"/>
      <c r="I35" s="36"/>
      <c r="J35" s="34"/>
      <c r="K35" s="36"/>
      <c r="L35" s="36"/>
      <c r="M35" s="36"/>
      <c r="N35" s="35"/>
      <c r="O35" s="23">
        <f>SUM(O32:O34)</f>
        <v>3224.2143246257765</v>
      </c>
      <c r="P35" s="34"/>
      <c r="Q35" s="34"/>
      <c r="R35" s="34"/>
      <c r="S35" s="34"/>
      <c r="T35" s="23"/>
      <c r="U35" s="23"/>
      <c r="V35" s="34"/>
      <c r="W35" s="34"/>
      <c r="X35" s="34"/>
      <c r="Y35" s="23"/>
      <c r="Z35" s="23"/>
      <c r="AA35" s="23"/>
      <c r="AB35" s="23"/>
      <c r="AC35" s="23"/>
      <c r="AD35" s="23"/>
      <c r="AE35" s="23"/>
      <c r="AF35" s="23"/>
      <c r="AG35" s="23"/>
      <c r="AH35" s="55"/>
      <c r="AI35" s="34"/>
      <c r="AJ35" s="34"/>
      <c r="AK35" s="23"/>
      <c r="AL35" s="34"/>
      <c r="AM35" s="34"/>
      <c r="AN35" s="34"/>
      <c r="AO35" s="34"/>
      <c r="AP35" s="34"/>
      <c r="AQ35" s="34"/>
      <c r="AR35" s="37"/>
    </row>
    <row r="36" spans="1:45" ht="15" customHeight="1" x14ac:dyDescent="0.25">
      <c r="A36" s="2"/>
      <c r="B36" s="39" t="s">
        <v>149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41"/>
      <c r="O36" s="10"/>
      <c r="P36" s="11"/>
      <c r="Q36" s="11"/>
      <c r="R36" s="11"/>
      <c r="S36" s="11"/>
      <c r="T36" s="10"/>
      <c r="U36" s="10"/>
      <c r="V36" s="11"/>
      <c r="W36" s="11"/>
      <c r="X36" s="11"/>
      <c r="Y36" s="10"/>
      <c r="Z36" s="10"/>
      <c r="AA36" s="10"/>
      <c r="AB36" s="10"/>
      <c r="AC36" s="10"/>
      <c r="AD36" s="10"/>
      <c r="AE36" s="10"/>
      <c r="AF36" s="10"/>
      <c r="AG36" s="10"/>
      <c r="AH36" s="142"/>
      <c r="AI36" s="11"/>
      <c r="AJ36" s="11"/>
      <c r="AK36" s="10"/>
      <c r="AL36" s="11"/>
      <c r="AM36" s="11"/>
      <c r="AN36" s="11"/>
      <c r="AO36" s="11"/>
      <c r="AP36" s="11"/>
      <c r="AQ36" s="41"/>
      <c r="AR36" s="37"/>
    </row>
    <row r="37" spans="1:45" ht="15" customHeight="1" x14ac:dyDescent="0.25">
      <c r="A37" s="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5"/>
      <c r="O37" s="23"/>
      <c r="P37" s="34"/>
      <c r="Q37" s="34"/>
      <c r="R37" s="34"/>
      <c r="S37" s="34"/>
      <c r="T37" s="23"/>
      <c r="U37" s="23"/>
      <c r="V37" s="34"/>
      <c r="W37" s="34"/>
      <c r="X37" s="34"/>
      <c r="Y37" s="23"/>
      <c r="Z37" s="23"/>
      <c r="AA37" s="23"/>
      <c r="AB37" s="23"/>
      <c r="AC37" s="23"/>
      <c r="AD37" s="23"/>
      <c r="AE37" s="23"/>
      <c r="AF37" s="23"/>
      <c r="AG37" s="23"/>
      <c r="AH37" s="55"/>
      <c r="AI37" s="34"/>
      <c r="AJ37" s="34"/>
      <c r="AK37" s="23"/>
      <c r="AL37" s="34"/>
      <c r="AM37" s="34"/>
      <c r="AN37" s="34"/>
      <c r="AO37" s="34"/>
      <c r="AP37" s="34"/>
      <c r="AQ37" s="34"/>
      <c r="AR37" s="37"/>
    </row>
    <row r="38" spans="1:45" ht="15" customHeight="1" x14ac:dyDescent="0.2">
      <c r="A38" s="2"/>
      <c r="B38" s="34" t="s">
        <v>62</v>
      </c>
      <c r="C38" s="34"/>
      <c r="D38" s="34" t="s">
        <v>114</v>
      </c>
      <c r="E38" s="34"/>
      <c r="F38" s="34"/>
      <c r="G38" s="34"/>
      <c r="H38" s="34"/>
      <c r="I38" s="34"/>
      <c r="J38" s="34"/>
      <c r="K38" s="34"/>
      <c r="L38" s="34"/>
      <c r="M38" s="34" t="s">
        <v>115</v>
      </c>
      <c r="N38" s="34"/>
      <c r="O38" s="34"/>
      <c r="P38" s="34"/>
      <c r="Q38" s="34"/>
      <c r="R38" s="34"/>
      <c r="S38" s="34"/>
      <c r="T38" s="34"/>
      <c r="U38" s="34" t="s">
        <v>116</v>
      </c>
      <c r="V38" s="34"/>
      <c r="W38" s="34"/>
      <c r="X38" s="34"/>
      <c r="Y38" s="34"/>
      <c r="Z38" s="34"/>
      <c r="AA38" s="34"/>
      <c r="AB38" s="56" t="s">
        <v>117</v>
      </c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</row>
    <row r="39" spans="1:45" ht="15" customHeight="1" x14ac:dyDescent="0.2">
      <c r="A39" s="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</row>
    <row r="40" spans="1:45" ht="14.25" x14ac:dyDescent="0.2">
      <c r="A40" s="2"/>
      <c r="B40" s="188" t="s">
        <v>163</v>
      </c>
      <c r="C40" s="60"/>
      <c r="D40" s="60"/>
      <c r="E40" s="60"/>
      <c r="F40" s="60" t="s">
        <v>164</v>
      </c>
      <c r="G40" s="60" t="s">
        <v>3</v>
      </c>
      <c r="H40" s="60" t="s">
        <v>5</v>
      </c>
      <c r="I40" s="60" t="s">
        <v>6</v>
      </c>
      <c r="J40" s="60" t="s">
        <v>165</v>
      </c>
      <c r="K40" s="189" t="s">
        <v>16</v>
      </c>
      <c r="L40" s="34"/>
      <c r="M40" s="190" t="s">
        <v>166</v>
      </c>
      <c r="N40" s="124"/>
      <c r="O40" s="124"/>
      <c r="P40" s="60" t="s">
        <v>3</v>
      </c>
      <c r="Q40" s="60" t="s">
        <v>5</v>
      </c>
      <c r="R40" s="60" t="s">
        <v>6</v>
      </c>
      <c r="S40" s="60" t="s">
        <v>165</v>
      </c>
      <c r="T40" s="124"/>
      <c r="U40" s="189" t="s">
        <v>16</v>
      </c>
      <c r="V40" s="34"/>
      <c r="W40" s="190" t="s">
        <v>167</v>
      </c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85"/>
      <c r="AI40" s="188" t="s">
        <v>353</v>
      </c>
      <c r="AJ40" s="60"/>
      <c r="AK40" s="191"/>
      <c r="AL40" s="60" t="s">
        <v>354</v>
      </c>
      <c r="AM40" s="124"/>
      <c r="AN40" s="191" t="s">
        <v>355</v>
      </c>
      <c r="AO40" s="124"/>
      <c r="AP40" s="60" t="s">
        <v>356</v>
      </c>
      <c r="AQ40" s="85"/>
      <c r="AR40" s="23"/>
      <c r="AS40" s="23"/>
    </row>
    <row r="41" spans="1:45" ht="15" customHeight="1" x14ac:dyDescent="0.2">
      <c r="A41" s="2"/>
      <c r="B41" s="177">
        <v>2010</v>
      </c>
      <c r="C41" s="87" t="s">
        <v>59</v>
      </c>
      <c r="D41" s="175" t="s">
        <v>94</v>
      </c>
      <c r="E41" s="87"/>
      <c r="F41" s="87">
        <v>18</v>
      </c>
      <c r="G41" s="87">
        <v>1</v>
      </c>
      <c r="H41" s="192">
        <f>PRODUCT((F9+G9)/E9)</f>
        <v>1</v>
      </c>
      <c r="I41" s="192">
        <f>PRODUCT(H9/E9)</f>
        <v>0</v>
      </c>
      <c r="J41" s="192">
        <f>PRODUCT(F9+G9+H9)/E9</f>
        <v>1</v>
      </c>
      <c r="K41" s="193">
        <f>PRODUCT(I9/E9)</f>
        <v>1</v>
      </c>
      <c r="L41" s="34"/>
      <c r="M41" s="186" t="s">
        <v>171</v>
      </c>
      <c r="N41" s="87"/>
      <c r="O41" s="87"/>
      <c r="P41" s="87" t="s">
        <v>245</v>
      </c>
      <c r="Q41" s="87" t="s">
        <v>219</v>
      </c>
      <c r="R41" s="87"/>
      <c r="S41" s="87" t="s">
        <v>254</v>
      </c>
      <c r="T41" s="194"/>
      <c r="U41" s="193" t="s">
        <v>235</v>
      </c>
      <c r="V41" s="34"/>
      <c r="W41" s="186" t="s">
        <v>168</v>
      </c>
      <c r="X41" s="185"/>
      <c r="Y41" s="175"/>
      <c r="Z41" s="175"/>
      <c r="AA41" s="175"/>
      <c r="AB41" s="175"/>
      <c r="AC41" s="175"/>
      <c r="AD41" s="175"/>
      <c r="AE41" s="175"/>
      <c r="AF41" s="175"/>
      <c r="AG41" s="176"/>
      <c r="AH41" s="178"/>
      <c r="AI41" s="177">
        <v>2021</v>
      </c>
      <c r="AJ41" s="211" t="s">
        <v>357</v>
      </c>
      <c r="AK41" s="211"/>
      <c r="AL41" s="212">
        <v>1130.3</v>
      </c>
      <c r="AM41" s="185"/>
      <c r="AN41" s="213">
        <v>148.30000000000001</v>
      </c>
      <c r="AO41" s="185"/>
      <c r="AP41" s="87">
        <v>1</v>
      </c>
      <c r="AQ41" s="214"/>
      <c r="AR41" s="23"/>
      <c r="AS41" s="23"/>
    </row>
    <row r="42" spans="1:45" ht="15" customHeight="1" x14ac:dyDescent="0.2">
      <c r="A42" s="2"/>
      <c r="B42" s="177">
        <v>2011</v>
      </c>
      <c r="C42" s="87" t="s">
        <v>58</v>
      </c>
      <c r="D42" s="175" t="s">
        <v>94</v>
      </c>
      <c r="E42" s="87"/>
      <c r="F42" s="87">
        <v>19</v>
      </c>
      <c r="G42" s="87">
        <v>23</v>
      </c>
      <c r="H42" s="192">
        <f>PRODUCT((F10+G10)/E10)</f>
        <v>0.60869565217391308</v>
      </c>
      <c r="I42" s="192">
        <f>PRODUCT(H10/E10)</f>
        <v>0.30434782608695654</v>
      </c>
      <c r="J42" s="192">
        <f>PRODUCT(F10+G10+H10)/E10</f>
        <v>0.91304347826086951</v>
      </c>
      <c r="K42" s="193">
        <f>PRODUCT(I10/E10)</f>
        <v>1.7826086956521738</v>
      </c>
      <c r="L42" s="34"/>
      <c r="M42" s="186" t="s">
        <v>174</v>
      </c>
      <c r="N42" s="87"/>
      <c r="O42" s="87"/>
      <c r="P42" s="87" t="s">
        <v>246</v>
      </c>
      <c r="Q42" s="87" t="s">
        <v>220</v>
      </c>
      <c r="R42" s="87" t="s">
        <v>227</v>
      </c>
      <c r="S42" s="87" t="s">
        <v>255</v>
      </c>
      <c r="T42" s="194"/>
      <c r="U42" s="193" t="s">
        <v>236</v>
      </c>
      <c r="V42" s="34"/>
      <c r="W42" s="195" t="s">
        <v>169</v>
      </c>
      <c r="X42" s="185"/>
      <c r="Y42" s="185" t="s">
        <v>212</v>
      </c>
      <c r="Z42" s="185"/>
      <c r="AA42" s="185"/>
      <c r="AB42" s="185"/>
      <c r="AC42" s="185"/>
      <c r="AD42" s="185"/>
      <c r="AE42" s="185"/>
      <c r="AF42" s="185"/>
      <c r="AG42" s="185" t="s">
        <v>213</v>
      </c>
      <c r="AH42" s="178"/>
      <c r="AI42" s="177">
        <v>2022</v>
      </c>
      <c r="AJ42" s="211" t="s">
        <v>201</v>
      </c>
      <c r="AK42" s="216"/>
      <c r="AL42" s="212">
        <v>1267.3</v>
      </c>
      <c r="AM42" s="216"/>
      <c r="AN42" s="213">
        <f t="shared" ref="AN42:AN43" si="3">PRODUCT(AL42-AL41)</f>
        <v>137</v>
      </c>
      <c r="AO42" s="87"/>
      <c r="AP42" s="87"/>
      <c r="AQ42" s="178"/>
      <c r="AR42" s="23"/>
      <c r="AS42" s="23"/>
    </row>
    <row r="43" spans="1:45" ht="15" customHeight="1" x14ac:dyDescent="0.2">
      <c r="A43" s="2"/>
      <c r="B43" s="177">
        <v>2012</v>
      </c>
      <c r="C43" s="87" t="s">
        <v>58</v>
      </c>
      <c r="D43" s="175" t="s">
        <v>94</v>
      </c>
      <c r="E43" s="87"/>
      <c r="F43" s="87">
        <v>20</v>
      </c>
      <c r="G43" s="87">
        <v>25</v>
      </c>
      <c r="H43" s="192">
        <f>PRODUCT((F11+G11)/E11)</f>
        <v>1.04</v>
      </c>
      <c r="I43" s="192">
        <f>PRODUCT(H11/E11)</f>
        <v>0.76</v>
      </c>
      <c r="J43" s="192">
        <f>PRODUCT(F11+G11+H11)/E11</f>
        <v>1.8</v>
      </c>
      <c r="K43" s="193">
        <f>PRODUCT(I11/E11)</f>
        <v>3.2</v>
      </c>
      <c r="L43" s="34"/>
      <c r="M43" s="186" t="s">
        <v>177</v>
      </c>
      <c r="N43" s="87"/>
      <c r="O43" s="87"/>
      <c r="P43" s="87" t="s">
        <v>247</v>
      </c>
      <c r="Q43" s="87" t="s">
        <v>221</v>
      </c>
      <c r="R43" s="87" t="s">
        <v>228</v>
      </c>
      <c r="S43" s="87" t="s">
        <v>256</v>
      </c>
      <c r="T43" s="194"/>
      <c r="U43" s="193" t="s">
        <v>237</v>
      </c>
      <c r="V43" s="34"/>
      <c r="W43" s="195" t="s">
        <v>170</v>
      </c>
      <c r="X43" s="185"/>
      <c r="Y43" s="185" t="s">
        <v>367</v>
      </c>
      <c r="Z43" s="185"/>
      <c r="AA43" s="185"/>
      <c r="AB43" s="185"/>
      <c r="AC43" s="185"/>
      <c r="AD43" s="185"/>
      <c r="AE43" s="185"/>
      <c r="AF43" s="185"/>
      <c r="AG43" s="185" t="s">
        <v>368</v>
      </c>
      <c r="AH43" s="178"/>
      <c r="AI43" s="177">
        <v>2023</v>
      </c>
      <c r="AJ43" s="211" t="s">
        <v>185</v>
      </c>
      <c r="AK43" s="216"/>
      <c r="AL43" s="212">
        <v>1328.3</v>
      </c>
      <c r="AM43" s="216"/>
      <c r="AN43" s="213">
        <f t="shared" si="3"/>
        <v>61</v>
      </c>
      <c r="AO43" s="216"/>
      <c r="AP43" s="87">
        <v>2</v>
      </c>
      <c r="AQ43" s="217"/>
      <c r="AR43" s="23"/>
      <c r="AS43" s="23"/>
    </row>
    <row r="44" spans="1:45" ht="15" customHeight="1" x14ac:dyDescent="0.2">
      <c r="A44" s="2"/>
      <c r="B44" s="177">
        <v>2013</v>
      </c>
      <c r="C44" s="87" t="s">
        <v>112</v>
      </c>
      <c r="D44" s="175" t="s">
        <v>106</v>
      </c>
      <c r="E44" s="87"/>
      <c r="F44" s="87">
        <v>21</v>
      </c>
      <c r="G44" s="87">
        <v>4</v>
      </c>
      <c r="H44" s="192">
        <f t="shared" ref="H44:H49" si="4">PRODUCT((F13+G13)/E13)</f>
        <v>0.75</v>
      </c>
      <c r="I44" s="192">
        <f t="shared" ref="I44:I49" si="5">PRODUCT(H13/E13)</f>
        <v>0.5</v>
      </c>
      <c r="J44" s="192">
        <f t="shared" ref="J44:J49" si="6">PRODUCT(F13+G13+H13)/E13</f>
        <v>1.25</v>
      </c>
      <c r="K44" s="193">
        <f t="shared" ref="K44:K49" si="7">PRODUCT(I13/E13)</f>
        <v>3.75</v>
      </c>
      <c r="L44" s="34"/>
      <c r="M44" s="186"/>
      <c r="N44" s="87"/>
      <c r="O44" s="87"/>
      <c r="P44" s="87"/>
      <c r="Q44" s="87"/>
      <c r="R44" s="87"/>
      <c r="S44" s="87"/>
      <c r="T44" s="194"/>
      <c r="U44" s="193"/>
      <c r="V44" s="34"/>
      <c r="W44" s="195"/>
      <c r="X44" s="185"/>
      <c r="Y44" s="185"/>
      <c r="Z44" s="175"/>
      <c r="AA44" s="175"/>
      <c r="AB44" s="175"/>
      <c r="AC44" s="185"/>
      <c r="AD44" s="175"/>
      <c r="AE44" s="175"/>
      <c r="AF44" s="175"/>
      <c r="AG44" s="185"/>
      <c r="AH44" s="178"/>
      <c r="AI44" s="215"/>
      <c r="AJ44" s="216"/>
      <c r="AK44" s="216"/>
      <c r="AL44" s="216"/>
      <c r="AM44" s="216"/>
      <c r="AN44" s="216"/>
      <c r="AO44" s="216"/>
      <c r="AP44" s="216"/>
      <c r="AQ44" s="217"/>
      <c r="AR44" s="23"/>
      <c r="AS44" s="23"/>
    </row>
    <row r="45" spans="1:45" ht="15" customHeight="1" x14ac:dyDescent="0.2">
      <c r="A45" s="2"/>
      <c r="B45" s="177">
        <v>2013</v>
      </c>
      <c r="C45" s="87" t="s">
        <v>58</v>
      </c>
      <c r="D45" s="175" t="s">
        <v>94</v>
      </c>
      <c r="E45" s="87"/>
      <c r="F45" s="87"/>
      <c r="G45" s="87">
        <v>18</v>
      </c>
      <c r="H45" s="192">
        <f t="shared" si="4"/>
        <v>1.1111111111111112</v>
      </c>
      <c r="I45" s="192">
        <f t="shared" si="5"/>
        <v>0.22222222222222221</v>
      </c>
      <c r="J45" s="192">
        <f t="shared" si="6"/>
        <v>1.3333333333333333</v>
      </c>
      <c r="K45" s="193">
        <f t="shared" si="7"/>
        <v>2</v>
      </c>
      <c r="L45" s="34"/>
      <c r="M45" s="186" t="s">
        <v>179</v>
      </c>
      <c r="N45" s="87"/>
      <c r="O45" s="87"/>
      <c r="P45" s="87" t="s">
        <v>248</v>
      </c>
      <c r="Q45" s="87" t="s">
        <v>222</v>
      </c>
      <c r="R45" s="87" t="s">
        <v>229</v>
      </c>
      <c r="S45" s="87" t="s">
        <v>257</v>
      </c>
      <c r="T45" s="194"/>
      <c r="U45" s="193" t="s">
        <v>238</v>
      </c>
      <c r="V45" s="34"/>
      <c r="W45" s="186" t="s">
        <v>173</v>
      </c>
      <c r="X45" s="185"/>
      <c r="Y45" s="185"/>
      <c r="Z45" s="175"/>
      <c r="AA45" s="175"/>
      <c r="AB45" s="175"/>
      <c r="AC45" s="185"/>
      <c r="AD45" s="175"/>
      <c r="AE45" s="175"/>
      <c r="AF45" s="175"/>
      <c r="AG45" s="175"/>
      <c r="AH45" s="178"/>
      <c r="AI45" s="215"/>
      <c r="AJ45" s="216"/>
      <c r="AK45" s="216"/>
      <c r="AL45" s="216"/>
      <c r="AM45" s="216"/>
      <c r="AN45" s="216"/>
      <c r="AO45" s="216"/>
      <c r="AP45" s="216"/>
      <c r="AQ45" s="217"/>
      <c r="AR45" s="23"/>
      <c r="AS45" s="23"/>
    </row>
    <row r="46" spans="1:45" ht="15" customHeight="1" x14ac:dyDescent="0.2">
      <c r="A46" s="2"/>
      <c r="B46" s="177">
        <v>2014</v>
      </c>
      <c r="C46" s="87" t="s">
        <v>58</v>
      </c>
      <c r="D46" s="175" t="s">
        <v>94</v>
      </c>
      <c r="E46" s="87"/>
      <c r="F46" s="87">
        <v>22</v>
      </c>
      <c r="G46" s="87">
        <v>29</v>
      </c>
      <c r="H46" s="192">
        <f t="shared" si="4"/>
        <v>1.3448275862068966</v>
      </c>
      <c r="I46" s="192">
        <f t="shared" si="5"/>
        <v>0.68965517241379315</v>
      </c>
      <c r="J46" s="192">
        <f t="shared" si="6"/>
        <v>2.0344827586206895</v>
      </c>
      <c r="K46" s="193">
        <f t="shared" si="7"/>
        <v>2.7931034482758621</v>
      </c>
      <c r="L46" s="34"/>
      <c r="M46" s="186" t="s">
        <v>181</v>
      </c>
      <c r="N46" s="87"/>
      <c r="O46" s="87"/>
      <c r="P46" s="87" t="s">
        <v>249</v>
      </c>
      <c r="Q46" s="87" t="s">
        <v>223</v>
      </c>
      <c r="R46" s="87" t="s">
        <v>230</v>
      </c>
      <c r="S46" s="87" t="s">
        <v>258</v>
      </c>
      <c r="T46" s="194"/>
      <c r="U46" s="193" t="s">
        <v>239</v>
      </c>
      <c r="V46" s="34"/>
      <c r="W46" s="195" t="s">
        <v>176</v>
      </c>
      <c r="X46" s="185"/>
      <c r="Y46" s="185" t="s">
        <v>214</v>
      </c>
      <c r="Z46" s="185"/>
      <c r="AA46" s="185"/>
      <c r="AB46" s="185"/>
      <c r="AC46" s="185"/>
      <c r="AD46" s="185"/>
      <c r="AE46" s="185"/>
      <c r="AF46" s="185"/>
      <c r="AG46" s="175" t="s">
        <v>211</v>
      </c>
      <c r="AH46" s="193">
        <v>0.10928961748633879</v>
      </c>
      <c r="AI46" s="215"/>
      <c r="AJ46" s="216"/>
      <c r="AK46" s="216"/>
      <c r="AL46" s="216"/>
      <c r="AM46" s="216"/>
      <c r="AN46" s="216"/>
      <c r="AO46" s="216"/>
      <c r="AP46" s="216"/>
      <c r="AQ46" s="217"/>
      <c r="AR46" s="23"/>
      <c r="AS46" s="23"/>
    </row>
    <row r="47" spans="1:45" ht="15" customHeight="1" x14ac:dyDescent="0.2">
      <c r="A47" s="2"/>
      <c r="B47" s="177">
        <v>2015</v>
      </c>
      <c r="C47" s="87" t="s">
        <v>56</v>
      </c>
      <c r="D47" s="175" t="s">
        <v>113</v>
      </c>
      <c r="E47" s="87"/>
      <c r="F47" s="87">
        <v>23</v>
      </c>
      <c r="G47" s="87">
        <v>24</v>
      </c>
      <c r="H47" s="192">
        <f t="shared" si="4"/>
        <v>1.25</v>
      </c>
      <c r="I47" s="192">
        <f t="shared" si="5"/>
        <v>0.16666666666666666</v>
      </c>
      <c r="J47" s="192">
        <f t="shared" si="6"/>
        <v>1.4166666666666667</v>
      </c>
      <c r="K47" s="193">
        <f t="shared" si="7"/>
        <v>2.8333333333333335</v>
      </c>
      <c r="L47" s="34"/>
      <c r="M47" s="186" t="s">
        <v>183</v>
      </c>
      <c r="N47" s="87"/>
      <c r="O47" s="87"/>
      <c r="P47" s="87" t="s">
        <v>250</v>
      </c>
      <c r="Q47" s="87" t="s">
        <v>224</v>
      </c>
      <c r="R47" s="87" t="s">
        <v>231</v>
      </c>
      <c r="S47" s="87" t="s">
        <v>259</v>
      </c>
      <c r="T47" s="194"/>
      <c r="U47" s="193" t="s">
        <v>240</v>
      </c>
      <c r="V47" s="34"/>
      <c r="W47" s="195" t="s">
        <v>337</v>
      </c>
      <c r="X47" s="185"/>
      <c r="Y47" s="185" t="s">
        <v>343</v>
      </c>
      <c r="Z47" s="185"/>
      <c r="AA47" s="185"/>
      <c r="AB47" s="185"/>
      <c r="AC47" s="185"/>
      <c r="AD47" s="185"/>
      <c r="AE47" s="185"/>
      <c r="AF47" s="185"/>
      <c r="AG47" s="175" t="s">
        <v>338</v>
      </c>
      <c r="AH47" s="193">
        <f>PRODUCT(30/274)</f>
        <v>0.10948905109489052</v>
      </c>
      <c r="AI47" s="215"/>
      <c r="AJ47" s="216"/>
      <c r="AK47" s="216"/>
      <c r="AL47" s="216"/>
      <c r="AM47" s="216"/>
      <c r="AN47" s="216"/>
      <c r="AO47" s="216"/>
      <c r="AP47" s="216"/>
      <c r="AQ47" s="217"/>
      <c r="AR47" s="23"/>
      <c r="AS47" s="23"/>
    </row>
    <row r="48" spans="1:45" ht="15" customHeight="1" x14ac:dyDescent="0.2">
      <c r="A48" s="2"/>
      <c r="B48" s="177">
        <v>2016</v>
      </c>
      <c r="C48" s="87" t="s">
        <v>59</v>
      </c>
      <c r="D48" s="175" t="s">
        <v>94</v>
      </c>
      <c r="E48" s="87"/>
      <c r="F48" s="87">
        <v>24</v>
      </c>
      <c r="G48" s="87">
        <v>28</v>
      </c>
      <c r="H48" s="192">
        <f t="shared" si="4"/>
        <v>2.0714285714285716</v>
      </c>
      <c r="I48" s="196">
        <f t="shared" si="5"/>
        <v>1.2142857142857142</v>
      </c>
      <c r="J48" s="196">
        <f t="shared" si="6"/>
        <v>3.2857142857142856</v>
      </c>
      <c r="K48" s="193">
        <f t="shared" si="7"/>
        <v>4.7142857142857144</v>
      </c>
      <c r="L48" s="34"/>
      <c r="M48" s="186" t="s">
        <v>184</v>
      </c>
      <c r="N48" s="87"/>
      <c r="O48" s="87"/>
      <c r="P48" s="87" t="s">
        <v>240</v>
      </c>
      <c r="Q48" s="87" t="s">
        <v>209</v>
      </c>
      <c r="R48" s="87" t="s">
        <v>232</v>
      </c>
      <c r="S48" s="87" t="s">
        <v>172</v>
      </c>
      <c r="T48" s="194"/>
      <c r="U48" s="193" t="s">
        <v>241</v>
      </c>
      <c r="V48" s="34"/>
      <c r="W48" s="195"/>
      <c r="X48" s="185"/>
      <c r="Y48" s="185"/>
      <c r="Z48" s="175"/>
      <c r="AA48" s="175"/>
      <c r="AB48" s="175"/>
      <c r="AC48" s="185"/>
      <c r="AD48" s="175"/>
      <c r="AE48" s="175"/>
      <c r="AF48" s="175"/>
      <c r="AG48" s="185"/>
      <c r="AH48" s="178"/>
      <c r="AI48" s="215"/>
      <c r="AJ48" s="216"/>
      <c r="AK48" s="216"/>
      <c r="AL48" s="216"/>
      <c r="AM48" s="216"/>
      <c r="AN48" s="216"/>
      <c r="AO48" s="216"/>
      <c r="AP48" s="216"/>
      <c r="AQ48" s="217"/>
      <c r="AR48" s="23"/>
      <c r="AS48" s="23"/>
    </row>
    <row r="49" spans="1:45" ht="15" customHeight="1" x14ac:dyDescent="0.2">
      <c r="A49" s="2"/>
      <c r="B49" s="177">
        <v>2017</v>
      </c>
      <c r="C49" s="87" t="s">
        <v>59</v>
      </c>
      <c r="D49" s="175" t="s">
        <v>94</v>
      </c>
      <c r="E49" s="87"/>
      <c r="F49" s="87">
        <v>25</v>
      </c>
      <c r="G49" s="87">
        <v>27</v>
      </c>
      <c r="H49" s="192">
        <f t="shared" si="4"/>
        <v>1.9259259259259258</v>
      </c>
      <c r="I49" s="192">
        <f t="shared" si="5"/>
        <v>0.7407407407407407</v>
      </c>
      <c r="J49" s="192">
        <f t="shared" si="6"/>
        <v>2.6666666666666665</v>
      </c>
      <c r="K49" s="193">
        <f t="shared" si="7"/>
        <v>4</v>
      </c>
      <c r="L49" s="34"/>
      <c r="M49" s="186" t="s">
        <v>186</v>
      </c>
      <c r="N49" s="87"/>
      <c r="O49" s="87"/>
      <c r="P49" s="87" t="s">
        <v>251</v>
      </c>
      <c r="Q49" s="87" t="s">
        <v>225</v>
      </c>
      <c r="R49" s="87" t="s">
        <v>233</v>
      </c>
      <c r="S49" s="87" t="s">
        <v>175</v>
      </c>
      <c r="T49" s="194"/>
      <c r="U49" s="193" t="s">
        <v>242</v>
      </c>
      <c r="V49" s="34"/>
      <c r="W49" s="195" t="s">
        <v>180</v>
      </c>
      <c r="X49" s="185"/>
      <c r="Y49" s="185"/>
      <c r="Z49" s="175"/>
      <c r="AA49" s="175"/>
      <c r="AB49" s="175"/>
      <c r="AC49" s="185"/>
      <c r="AD49" s="175"/>
      <c r="AE49" s="175"/>
      <c r="AF49" s="175"/>
      <c r="AG49" s="185"/>
      <c r="AH49" s="178"/>
      <c r="AI49" s="215"/>
      <c r="AJ49" s="216"/>
      <c r="AK49" s="216"/>
      <c r="AL49" s="216"/>
      <c r="AM49" s="216"/>
      <c r="AN49" s="216"/>
      <c r="AO49" s="216"/>
      <c r="AP49" s="216"/>
      <c r="AQ49" s="217"/>
      <c r="AR49" s="23"/>
      <c r="AS49" s="23"/>
    </row>
    <row r="50" spans="1:45" ht="15" customHeight="1" x14ac:dyDescent="0.2">
      <c r="A50" s="2"/>
      <c r="B50" s="177">
        <v>2018</v>
      </c>
      <c r="C50" s="87" t="s">
        <v>60</v>
      </c>
      <c r="D50" s="175" t="s">
        <v>94</v>
      </c>
      <c r="E50" s="87"/>
      <c r="F50" s="87">
        <v>26</v>
      </c>
      <c r="G50" s="87">
        <v>23</v>
      </c>
      <c r="H50" s="192">
        <f>PRODUCT((F20+G20)/E20)</f>
        <v>2.1304347826086958</v>
      </c>
      <c r="I50" s="192">
        <f>PRODUCT(H20/E20)</f>
        <v>0.95652173913043481</v>
      </c>
      <c r="J50" s="192">
        <f>PRODUCT(F20+G20+H20)/E20</f>
        <v>3.0869565217391304</v>
      </c>
      <c r="K50" s="193">
        <f>PRODUCT(I20/E20)</f>
        <v>4.7826086956521738</v>
      </c>
      <c r="L50" s="34"/>
      <c r="M50" s="186" t="s">
        <v>187</v>
      </c>
      <c r="N50" s="87"/>
      <c r="O50" s="87"/>
      <c r="P50" s="87" t="s">
        <v>252</v>
      </c>
      <c r="Q50" s="87" t="s">
        <v>226</v>
      </c>
      <c r="R50" s="87" t="s">
        <v>234</v>
      </c>
      <c r="S50" s="87" t="s">
        <v>260</v>
      </c>
      <c r="T50" s="194"/>
      <c r="U50" s="193" t="s">
        <v>243</v>
      </c>
      <c r="V50" s="34"/>
      <c r="W50" s="195" t="s">
        <v>169</v>
      </c>
      <c r="X50" s="175"/>
      <c r="Y50" s="185" t="s">
        <v>215</v>
      </c>
      <c r="Z50" s="185"/>
      <c r="AA50" s="185"/>
      <c r="AB50" s="185"/>
      <c r="AC50" s="185"/>
      <c r="AD50" s="185"/>
      <c r="AE50" s="185"/>
      <c r="AF50" s="185"/>
      <c r="AG50" s="185" t="s">
        <v>216</v>
      </c>
      <c r="AH50" s="193">
        <v>1.2658227848101267</v>
      </c>
      <c r="AI50" s="215"/>
      <c r="AJ50" s="216"/>
      <c r="AK50" s="216"/>
      <c r="AL50" s="216"/>
      <c r="AM50" s="216"/>
      <c r="AN50" s="216"/>
      <c r="AO50" s="216"/>
      <c r="AP50" s="216"/>
      <c r="AQ50" s="217"/>
      <c r="AR50" s="23"/>
      <c r="AS50" s="23"/>
    </row>
    <row r="51" spans="1:45" ht="15" customHeight="1" x14ac:dyDescent="0.2">
      <c r="A51" s="2"/>
      <c r="B51" s="177">
        <v>2019</v>
      </c>
      <c r="C51" s="87" t="s">
        <v>67</v>
      </c>
      <c r="D51" s="175" t="s">
        <v>94</v>
      </c>
      <c r="E51" s="87"/>
      <c r="F51" s="87">
        <v>27</v>
      </c>
      <c r="G51" s="87">
        <v>27</v>
      </c>
      <c r="H51" s="192">
        <f>PRODUCT((F21+G21)/E21)</f>
        <v>1.0740740740740742</v>
      </c>
      <c r="I51" s="192">
        <f>PRODUCT(H21/E21)</f>
        <v>0.96296296296296291</v>
      </c>
      <c r="J51" s="192">
        <f>PRODUCT(F21+G21+H21)/E21</f>
        <v>2.0370370370370372</v>
      </c>
      <c r="K51" s="193">
        <f>PRODUCT(I21/E21)</f>
        <v>3.7037037037037037</v>
      </c>
      <c r="L51" s="34"/>
      <c r="M51" s="186" t="s">
        <v>210</v>
      </c>
      <c r="N51" s="87"/>
      <c r="O51" s="87"/>
      <c r="P51" s="87" t="s">
        <v>253</v>
      </c>
      <c r="Q51" s="87" t="s">
        <v>160</v>
      </c>
      <c r="R51" s="87" t="s">
        <v>178</v>
      </c>
      <c r="S51" s="87" t="s">
        <v>201</v>
      </c>
      <c r="T51" s="194"/>
      <c r="U51" s="193" t="s">
        <v>244</v>
      </c>
      <c r="V51" s="34"/>
      <c r="W51" s="195" t="s">
        <v>170</v>
      </c>
      <c r="X51" s="175"/>
      <c r="Y51" s="185" t="s">
        <v>218</v>
      </c>
      <c r="Z51" s="176"/>
      <c r="AA51" s="176"/>
      <c r="AB51" s="176"/>
      <c r="AC51" s="176"/>
      <c r="AD51" s="176"/>
      <c r="AE51" s="176"/>
      <c r="AF51" s="176"/>
      <c r="AG51" s="185" t="s">
        <v>217</v>
      </c>
      <c r="AH51" s="193">
        <v>1.4354066985645932</v>
      </c>
      <c r="AI51" s="173"/>
      <c r="AJ51" s="175"/>
      <c r="AK51" s="175"/>
      <c r="AL51" s="175"/>
      <c r="AM51" s="175"/>
      <c r="AN51" s="175"/>
      <c r="AO51" s="175"/>
      <c r="AP51" s="175"/>
      <c r="AQ51" s="178"/>
      <c r="AR51" s="23"/>
      <c r="AS51" s="23"/>
    </row>
    <row r="52" spans="1:45" ht="15" customHeight="1" x14ac:dyDescent="0.2">
      <c r="A52" s="2"/>
      <c r="B52" s="177">
        <v>2020</v>
      </c>
      <c r="C52" s="87" t="s">
        <v>60</v>
      </c>
      <c r="D52" s="175" t="s">
        <v>94</v>
      </c>
      <c r="E52" s="87"/>
      <c r="F52" s="87">
        <v>28</v>
      </c>
      <c r="G52" s="87">
        <v>24</v>
      </c>
      <c r="H52" s="192">
        <f>PRODUCT((F22+G22)/E22)</f>
        <v>1.7083333333333333</v>
      </c>
      <c r="I52" s="192">
        <f>PRODUCT(H22/E22)</f>
        <v>0.29166666666666669</v>
      </c>
      <c r="J52" s="192">
        <f>PRODUCT(F22+G22+H22)/E22</f>
        <v>2</v>
      </c>
      <c r="K52" s="193">
        <f>PRODUCT(I22/E22)</f>
        <v>3.625</v>
      </c>
      <c r="L52" s="34"/>
      <c r="M52" s="186" t="s">
        <v>298</v>
      </c>
      <c r="N52" s="87"/>
      <c r="O52" s="87"/>
      <c r="P52" s="87" t="s">
        <v>281</v>
      </c>
      <c r="Q52" s="87" t="s">
        <v>297</v>
      </c>
      <c r="R52" s="192" t="s">
        <v>300</v>
      </c>
      <c r="S52" s="192" t="s">
        <v>291</v>
      </c>
      <c r="T52" s="192"/>
      <c r="U52" s="193" t="s">
        <v>299</v>
      </c>
      <c r="V52" s="34"/>
      <c r="W52" s="195" t="s">
        <v>339</v>
      </c>
      <c r="X52" s="175"/>
      <c r="Y52" s="185" t="s">
        <v>340</v>
      </c>
      <c r="Z52" s="176"/>
      <c r="AA52" s="176"/>
      <c r="AB52" s="176"/>
      <c r="AC52" s="176"/>
      <c r="AD52" s="176"/>
      <c r="AE52" s="176"/>
      <c r="AF52" s="176"/>
      <c r="AG52" s="185" t="s">
        <v>341</v>
      </c>
      <c r="AH52" s="193">
        <f>PRODUCT(400/265)</f>
        <v>1.5094339622641511</v>
      </c>
      <c r="AI52" s="215"/>
      <c r="AJ52" s="216"/>
      <c r="AK52" s="216"/>
      <c r="AL52" s="216"/>
      <c r="AM52" s="216"/>
      <c r="AN52" s="87"/>
      <c r="AO52" s="175"/>
      <c r="AP52" s="87"/>
      <c r="AQ52" s="178"/>
      <c r="AR52" s="23"/>
      <c r="AS52" s="23"/>
    </row>
    <row r="53" spans="1:45" ht="15" customHeight="1" x14ac:dyDescent="0.2">
      <c r="A53" s="2"/>
      <c r="B53" s="177">
        <v>2021</v>
      </c>
      <c r="C53" s="87" t="s">
        <v>60</v>
      </c>
      <c r="D53" s="175" t="s">
        <v>94</v>
      </c>
      <c r="E53" s="87"/>
      <c r="F53" s="87">
        <v>29</v>
      </c>
      <c r="G53" s="87">
        <v>27</v>
      </c>
      <c r="H53" s="196">
        <f>PRODUCT((F23+G23)/E23)</f>
        <v>2.2962962962962963</v>
      </c>
      <c r="I53" s="192">
        <f>PRODUCT(H23/E23)</f>
        <v>0.48148148148148145</v>
      </c>
      <c r="J53" s="192">
        <f>PRODUCT(F23+G23+H23)/E23</f>
        <v>2.7777777777777777</v>
      </c>
      <c r="K53" s="197">
        <f>PRODUCT(I23/E23)</f>
        <v>5</v>
      </c>
      <c r="L53" s="34"/>
      <c r="M53" s="186" t="s">
        <v>336</v>
      </c>
      <c r="N53" s="87"/>
      <c r="O53" s="87"/>
      <c r="P53" s="87" t="s">
        <v>344</v>
      </c>
      <c r="Q53" s="87" t="s">
        <v>345</v>
      </c>
      <c r="R53" s="192" t="s">
        <v>346</v>
      </c>
      <c r="S53" s="192" t="s">
        <v>347</v>
      </c>
      <c r="T53" s="192"/>
      <c r="U53" s="193" t="s">
        <v>348</v>
      </c>
      <c r="V53" s="34"/>
      <c r="W53" s="195"/>
      <c r="X53" s="185"/>
      <c r="Y53" s="185"/>
      <c r="Z53" s="175"/>
      <c r="AA53" s="175"/>
      <c r="AB53" s="175"/>
      <c r="AC53" s="185"/>
      <c r="AD53" s="175"/>
      <c r="AE53" s="175"/>
      <c r="AF53" s="175"/>
      <c r="AG53" s="185"/>
      <c r="AH53" s="178"/>
      <c r="AI53" s="215"/>
      <c r="AJ53" s="216"/>
      <c r="AK53" s="216"/>
      <c r="AL53" s="216"/>
      <c r="AM53" s="216"/>
      <c r="AN53" s="87"/>
      <c r="AO53" s="175"/>
      <c r="AP53" s="87"/>
      <c r="AQ53" s="178"/>
      <c r="AR53" s="23"/>
      <c r="AS53" s="23"/>
    </row>
    <row r="54" spans="1:45" ht="15" customHeight="1" x14ac:dyDescent="0.2">
      <c r="A54" s="2"/>
      <c r="B54" s="177">
        <v>2022</v>
      </c>
      <c r="C54" s="87" t="s">
        <v>59</v>
      </c>
      <c r="D54" s="175" t="s">
        <v>94</v>
      </c>
      <c r="E54" s="87"/>
      <c r="F54" s="87">
        <v>30</v>
      </c>
      <c r="G54" s="87">
        <v>26</v>
      </c>
      <c r="H54" s="192">
        <f t="shared" ref="H54:H55" si="8">PRODUCT((F24+G24)/E24)</f>
        <v>1.1538461538461537</v>
      </c>
      <c r="I54" s="192">
        <f t="shared" ref="I54:I55" si="9">PRODUCT(H24/E24)</f>
        <v>1.0384615384615385</v>
      </c>
      <c r="J54" s="192">
        <f t="shared" ref="J54:J55" si="10">PRODUCT(F24+G24+H24)/E24</f>
        <v>2.1923076923076925</v>
      </c>
      <c r="K54" s="193">
        <f t="shared" ref="K54:K55" si="11">PRODUCT(I24/E24)</f>
        <v>3.6153846153846154</v>
      </c>
      <c r="L54" s="34"/>
      <c r="M54" s="186" t="s">
        <v>371</v>
      </c>
      <c r="N54" s="87"/>
      <c r="O54" s="87"/>
      <c r="P54" s="87" t="s">
        <v>383</v>
      </c>
      <c r="Q54" s="5" t="s">
        <v>377</v>
      </c>
      <c r="R54" s="192" t="s">
        <v>384</v>
      </c>
      <c r="S54" s="192" t="s">
        <v>351</v>
      </c>
      <c r="T54" s="192"/>
      <c r="U54" s="193" t="s">
        <v>385</v>
      </c>
      <c r="V54" s="34"/>
      <c r="W54" s="195" t="s">
        <v>369</v>
      </c>
      <c r="X54" s="185"/>
      <c r="Y54" s="185"/>
      <c r="Z54" s="175"/>
      <c r="AA54" s="175"/>
      <c r="AB54" s="175"/>
      <c r="AC54" s="185"/>
      <c r="AD54" s="175"/>
      <c r="AE54" s="175"/>
      <c r="AF54" s="175"/>
      <c r="AG54" s="185"/>
      <c r="AH54" s="178"/>
      <c r="AI54" s="173"/>
      <c r="AJ54" s="175"/>
      <c r="AK54" s="175"/>
      <c r="AL54" s="175"/>
      <c r="AM54" s="175"/>
      <c r="AN54" s="175"/>
      <c r="AO54" s="175"/>
      <c r="AP54" s="175"/>
      <c r="AQ54" s="178"/>
      <c r="AR54" s="23"/>
      <c r="AS54" s="23"/>
    </row>
    <row r="55" spans="1:45" ht="15" customHeight="1" x14ac:dyDescent="0.2">
      <c r="A55" s="2"/>
      <c r="B55" s="177">
        <v>2023</v>
      </c>
      <c r="C55" s="87" t="s">
        <v>58</v>
      </c>
      <c r="D55" s="175" t="s">
        <v>94</v>
      </c>
      <c r="E55" s="87"/>
      <c r="F55" s="87">
        <v>31</v>
      </c>
      <c r="G55" s="87">
        <v>15</v>
      </c>
      <c r="H55" s="192">
        <f t="shared" si="8"/>
        <v>1.2666666666666666</v>
      </c>
      <c r="I55" s="192">
        <f t="shared" si="9"/>
        <v>0.53333333333333333</v>
      </c>
      <c r="J55" s="192">
        <f t="shared" si="10"/>
        <v>1.8</v>
      </c>
      <c r="K55" s="193">
        <f t="shared" si="11"/>
        <v>3.0666666666666669</v>
      </c>
      <c r="L55" s="34"/>
      <c r="M55" s="186" t="s">
        <v>415</v>
      </c>
      <c r="N55" s="87"/>
      <c r="O55" s="87"/>
      <c r="P55" s="5" t="s">
        <v>200</v>
      </c>
      <c r="Q55" s="87" t="s">
        <v>377</v>
      </c>
      <c r="R55" s="196" t="s">
        <v>416</v>
      </c>
      <c r="S55" s="196" t="s">
        <v>417</v>
      </c>
      <c r="T55" s="196"/>
      <c r="U55" s="197" t="s">
        <v>418</v>
      </c>
      <c r="V55" s="34"/>
      <c r="W55" s="195" t="s">
        <v>169</v>
      </c>
      <c r="X55" s="175"/>
      <c r="Y55" s="185" t="s">
        <v>387</v>
      </c>
      <c r="Z55" s="185"/>
      <c r="AA55" s="185"/>
      <c r="AB55" s="185"/>
      <c r="AC55" s="185"/>
      <c r="AD55" s="185"/>
      <c r="AE55" s="185"/>
      <c r="AF55" s="185"/>
      <c r="AG55" s="185" t="s">
        <v>370</v>
      </c>
      <c r="AH55" s="193">
        <f>PRODUCT(200/305)</f>
        <v>0.65573770491803274</v>
      </c>
      <c r="AI55" s="173"/>
      <c r="AJ55" s="175"/>
      <c r="AK55" s="175"/>
      <c r="AL55" s="175"/>
      <c r="AM55" s="175"/>
      <c r="AN55" s="175"/>
      <c r="AO55" s="175"/>
      <c r="AP55" s="175"/>
      <c r="AQ55" s="178"/>
      <c r="AR55" s="23"/>
      <c r="AS55" s="23"/>
    </row>
    <row r="56" spans="1:45" ht="15" customHeight="1" x14ac:dyDescent="0.2">
      <c r="A56" s="2"/>
      <c r="B56" s="177"/>
      <c r="C56" s="87"/>
      <c r="D56" s="175"/>
      <c r="E56" s="87"/>
      <c r="F56" s="87"/>
      <c r="G56" s="87"/>
      <c r="H56" s="192"/>
      <c r="I56" s="192"/>
      <c r="J56" s="192"/>
      <c r="K56" s="193"/>
      <c r="L56" s="34"/>
      <c r="M56" s="186"/>
      <c r="N56" s="87"/>
      <c r="O56" s="87"/>
      <c r="P56" s="87"/>
      <c r="Q56" s="87"/>
      <c r="R56" s="192"/>
      <c r="S56" s="192"/>
      <c r="T56" s="192"/>
      <c r="U56" s="193"/>
      <c r="V56" s="34"/>
      <c r="W56" s="195"/>
      <c r="X56" s="185"/>
      <c r="Y56" s="185"/>
      <c r="Z56" s="175"/>
      <c r="AA56" s="175"/>
      <c r="AB56" s="175"/>
      <c r="AC56" s="185"/>
      <c r="AD56" s="175"/>
      <c r="AE56" s="175"/>
      <c r="AF56" s="175"/>
      <c r="AG56" s="185"/>
      <c r="AH56" s="178"/>
      <c r="AI56" s="173"/>
      <c r="AJ56" s="175"/>
      <c r="AK56" s="175"/>
      <c r="AL56" s="175"/>
      <c r="AM56" s="175"/>
      <c r="AN56" s="175"/>
      <c r="AO56" s="175"/>
      <c r="AP56" s="175"/>
      <c r="AQ56" s="178"/>
      <c r="AR56" s="23"/>
      <c r="AS56" s="23"/>
    </row>
    <row r="57" spans="1:45" ht="15" customHeight="1" x14ac:dyDescent="0.2">
      <c r="A57" s="2"/>
      <c r="B57" s="188" t="s">
        <v>292</v>
      </c>
      <c r="C57" s="60"/>
      <c r="D57" s="124"/>
      <c r="E57" s="60"/>
      <c r="F57" s="60"/>
      <c r="G57" s="60"/>
      <c r="H57" s="205"/>
      <c r="I57" s="205"/>
      <c r="J57" s="205"/>
      <c r="K57" s="206"/>
      <c r="L57" s="34"/>
      <c r="M57" s="188" t="s">
        <v>358</v>
      </c>
      <c r="N57" s="60"/>
      <c r="O57" s="124"/>
      <c r="P57" s="60"/>
      <c r="Q57" s="60"/>
      <c r="R57" s="60"/>
      <c r="S57" s="205"/>
      <c r="T57" s="205"/>
      <c r="U57" s="206"/>
      <c r="V57" s="34"/>
      <c r="W57" s="195" t="s">
        <v>372</v>
      </c>
      <c r="X57" s="185"/>
      <c r="Y57" s="185"/>
      <c r="Z57" s="175"/>
      <c r="AA57" s="175"/>
      <c r="AB57" s="175"/>
      <c r="AC57" s="185"/>
      <c r="AD57" s="175"/>
      <c r="AE57" s="175"/>
      <c r="AF57" s="175"/>
      <c r="AG57" s="185"/>
      <c r="AH57" s="178"/>
      <c r="AI57" s="173"/>
      <c r="AJ57" s="175"/>
      <c r="AK57" s="175"/>
      <c r="AL57" s="175"/>
      <c r="AM57" s="175"/>
      <c r="AN57" s="175"/>
      <c r="AO57" s="175"/>
      <c r="AP57" s="175"/>
      <c r="AQ57" s="178"/>
      <c r="AR57" s="23"/>
      <c r="AS57" s="23"/>
    </row>
    <row r="58" spans="1:45" ht="15" customHeight="1" x14ac:dyDescent="0.2">
      <c r="A58" s="2"/>
      <c r="B58" s="186">
        <v>4491</v>
      </c>
      <c r="C58" s="185" t="s">
        <v>295</v>
      </c>
      <c r="D58" s="175"/>
      <c r="E58" s="87"/>
      <c r="F58" s="87"/>
      <c r="G58" s="87"/>
      <c r="H58" s="192"/>
      <c r="I58" s="192"/>
      <c r="J58" s="192"/>
      <c r="K58" s="193"/>
      <c r="L58" s="34"/>
      <c r="M58" s="186">
        <v>5480</v>
      </c>
      <c r="N58" s="175" t="s">
        <v>294</v>
      </c>
      <c r="O58" s="87"/>
      <c r="P58" s="87"/>
      <c r="Q58" s="87"/>
      <c r="R58" s="87"/>
      <c r="S58" s="87"/>
      <c r="T58" s="192"/>
      <c r="U58" s="193"/>
      <c r="V58" s="34"/>
      <c r="W58" s="195" t="s">
        <v>373</v>
      </c>
      <c r="X58" s="175"/>
      <c r="Y58" s="185" t="s">
        <v>374</v>
      </c>
      <c r="Z58" s="185"/>
      <c r="AA58" s="185"/>
      <c r="AB58" s="185"/>
      <c r="AC58" s="185"/>
      <c r="AD58" s="185"/>
      <c r="AE58" s="185"/>
      <c r="AF58" s="185"/>
      <c r="AG58" s="185" t="s">
        <v>375</v>
      </c>
      <c r="AH58" s="193">
        <f>PRODUCT(1000/283)</f>
        <v>3.5335689045936394</v>
      </c>
      <c r="AI58" s="173"/>
      <c r="AJ58" s="175"/>
      <c r="AK58" s="175"/>
      <c r="AL58" s="175"/>
      <c r="AM58" s="175"/>
      <c r="AN58" s="175"/>
      <c r="AO58" s="175"/>
      <c r="AP58" s="175"/>
      <c r="AQ58" s="178"/>
      <c r="AR58" s="23"/>
      <c r="AS58" s="23"/>
    </row>
    <row r="59" spans="1:45" ht="15" customHeight="1" x14ac:dyDescent="0.2">
      <c r="A59" s="2"/>
      <c r="B59" s="177"/>
      <c r="C59" s="87"/>
      <c r="D59" s="175"/>
      <c r="E59" s="87"/>
      <c r="F59" s="87"/>
      <c r="G59" s="87"/>
      <c r="H59" s="192"/>
      <c r="I59" s="192"/>
      <c r="J59" s="192"/>
      <c r="K59" s="193"/>
      <c r="L59" s="34"/>
      <c r="M59" s="186"/>
      <c r="N59" s="87"/>
      <c r="O59" s="87"/>
      <c r="P59" s="87"/>
      <c r="Q59" s="87"/>
      <c r="R59" s="192"/>
      <c r="S59" s="192"/>
      <c r="T59" s="192"/>
      <c r="U59" s="193"/>
      <c r="V59" s="34"/>
      <c r="W59" s="186"/>
      <c r="X59" s="219"/>
      <c r="Y59" s="219"/>
      <c r="Z59" s="219"/>
      <c r="AA59" s="219"/>
      <c r="AB59" s="219"/>
      <c r="AC59" s="219"/>
      <c r="AD59" s="219"/>
      <c r="AE59" s="219"/>
      <c r="AF59" s="219"/>
      <c r="AG59" s="219"/>
      <c r="AH59" s="219"/>
      <c r="AI59" s="173"/>
      <c r="AJ59" s="175"/>
      <c r="AK59" s="175"/>
      <c r="AL59" s="175"/>
      <c r="AM59" s="175"/>
      <c r="AN59" s="175"/>
      <c r="AO59" s="175"/>
      <c r="AP59" s="175"/>
      <c r="AQ59" s="178"/>
      <c r="AR59" s="23"/>
      <c r="AS59" s="23"/>
    </row>
    <row r="60" spans="1:45" ht="15" customHeight="1" x14ac:dyDescent="0.2">
      <c r="A60" s="2"/>
      <c r="B60" s="188" t="s">
        <v>293</v>
      </c>
      <c r="C60" s="60"/>
      <c r="D60" s="124"/>
      <c r="E60" s="60"/>
      <c r="F60" s="60"/>
      <c r="G60" s="60"/>
      <c r="H60" s="205"/>
      <c r="I60" s="205"/>
      <c r="J60" s="205"/>
      <c r="K60" s="206"/>
      <c r="L60" s="34"/>
      <c r="M60" s="186"/>
      <c r="N60" s="87"/>
      <c r="O60" s="87"/>
      <c r="P60" s="87"/>
      <c r="Q60" s="87"/>
      <c r="R60" s="192"/>
      <c r="S60" s="192"/>
      <c r="T60" s="192"/>
      <c r="U60" s="193"/>
      <c r="V60" s="34"/>
      <c r="W60" s="186"/>
      <c r="X60" s="219"/>
      <c r="Y60" s="219"/>
      <c r="Z60" s="219"/>
      <c r="AA60" s="219"/>
      <c r="AB60" s="219"/>
      <c r="AC60" s="219"/>
      <c r="AD60" s="219"/>
      <c r="AE60" s="219"/>
      <c r="AF60" s="219"/>
      <c r="AG60" s="219"/>
      <c r="AH60" s="219"/>
      <c r="AI60" s="173"/>
      <c r="AJ60" s="175"/>
      <c r="AK60" s="175"/>
      <c r="AL60" s="175"/>
      <c r="AM60" s="175"/>
      <c r="AN60" s="175"/>
      <c r="AO60" s="175"/>
      <c r="AP60" s="175"/>
      <c r="AQ60" s="178"/>
      <c r="AR60" s="23"/>
      <c r="AS60" s="23"/>
    </row>
    <row r="61" spans="1:45" ht="15" customHeight="1" x14ac:dyDescent="0.2">
      <c r="A61" s="2"/>
      <c r="B61" s="186">
        <v>5480</v>
      </c>
      <c r="C61" s="175" t="s">
        <v>296</v>
      </c>
      <c r="D61" s="175"/>
      <c r="E61" s="87"/>
      <c r="F61" s="87"/>
      <c r="G61" s="87"/>
      <c r="H61" s="192"/>
      <c r="I61" s="192"/>
      <c r="J61" s="192"/>
      <c r="K61" s="193"/>
      <c r="L61" s="34"/>
      <c r="M61" s="186"/>
      <c r="N61" s="87"/>
      <c r="O61" s="87"/>
      <c r="P61" s="87"/>
      <c r="Q61" s="87"/>
      <c r="R61" s="192"/>
      <c r="S61" s="192"/>
      <c r="T61" s="192"/>
      <c r="U61" s="193"/>
      <c r="V61" s="34"/>
      <c r="W61" s="186"/>
      <c r="X61" s="219"/>
      <c r="Y61" s="219"/>
      <c r="Z61" s="219"/>
      <c r="AA61" s="219"/>
      <c r="AB61" s="219"/>
      <c r="AC61" s="219"/>
      <c r="AD61" s="219"/>
      <c r="AE61" s="219"/>
      <c r="AF61" s="219"/>
      <c r="AG61" s="219"/>
      <c r="AH61" s="219"/>
      <c r="AI61" s="173"/>
      <c r="AJ61" s="175"/>
      <c r="AK61" s="175"/>
      <c r="AL61" s="175"/>
      <c r="AM61" s="175"/>
      <c r="AN61" s="175"/>
      <c r="AO61" s="175"/>
      <c r="AP61" s="175"/>
      <c r="AQ61" s="178"/>
      <c r="AR61" s="23"/>
      <c r="AS61" s="23"/>
    </row>
    <row r="62" spans="1:45" ht="15" customHeight="1" x14ac:dyDescent="0.2">
      <c r="A62" s="2"/>
      <c r="B62" s="186"/>
      <c r="C62" s="175"/>
      <c r="D62" s="175"/>
      <c r="E62" s="87"/>
      <c r="F62" s="87"/>
      <c r="G62" s="87"/>
      <c r="H62" s="192"/>
      <c r="I62" s="192"/>
      <c r="J62" s="192"/>
      <c r="K62" s="193"/>
      <c r="L62" s="34"/>
      <c r="M62" s="186"/>
      <c r="N62" s="87"/>
      <c r="O62" s="87"/>
      <c r="P62" s="87"/>
      <c r="Q62" s="87"/>
      <c r="R62" s="192"/>
      <c r="S62" s="192"/>
      <c r="T62" s="192"/>
      <c r="U62" s="193"/>
      <c r="V62" s="34"/>
      <c r="W62" s="186"/>
      <c r="X62" s="185"/>
      <c r="Y62" s="185"/>
      <c r="Z62" s="175"/>
      <c r="AA62" s="175"/>
      <c r="AB62" s="175"/>
      <c r="AC62" s="185"/>
      <c r="AD62" s="175"/>
      <c r="AE62" s="175"/>
      <c r="AF62" s="175"/>
      <c r="AG62" s="185"/>
      <c r="AH62" s="178"/>
      <c r="AI62" s="175"/>
      <c r="AJ62" s="175"/>
      <c r="AK62" s="175"/>
      <c r="AL62" s="175"/>
      <c r="AM62" s="175"/>
      <c r="AN62" s="175"/>
      <c r="AO62" s="175"/>
      <c r="AP62" s="175"/>
      <c r="AQ62" s="178"/>
      <c r="AR62" s="23"/>
      <c r="AS62" s="23"/>
    </row>
    <row r="63" spans="1:45" ht="15" customHeight="1" x14ac:dyDescent="0.2">
      <c r="A63" s="2"/>
      <c r="B63" s="188" t="s">
        <v>359</v>
      </c>
      <c r="C63" s="191"/>
      <c r="D63" s="60"/>
      <c r="E63" s="60"/>
      <c r="F63" s="60"/>
      <c r="G63" s="60"/>
      <c r="H63" s="60"/>
      <c r="I63" s="60"/>
      <c r="J63" s="60"/>
      <c r="K63" s="189"/>
      <c r="L63" s="34"/>
      <c r="M63" s="186"/>
      <c r="N63" s="87"/>
      <c r="O63" s="87"/>
      <c r="P63" s="87"/>
      <c r="Q63" s="87"/>
      <c r="R63" s="192"/>
      <c r="S63" s="192"/>
      <c r="T63" s="192"/>
      <c r="U63" s="193"/>
      <c r="V63" s="34"/>
      <c r="W63" s="186"/>
      <c r="X63" s="185"/>
      <c r="Y63" s="185"/>
      <c r="Z63" s="175"/>
      <c r="AA63" s="175"/>
      <c r="AB63" s="175"/>
      <c r="AC63" s="185"/>
      <c r="AD63" s="175"/>
      <c r="AE63" s="175"/>
      <c r="AF63" s="175"/>
      <c r="AG63" s="185"/>
      <c r="AH63" s="178"/>
      <c r="AI63" s="175"/>
      <c r="AJ63" s="175"/>
      <c r="AK63" s="175"/>
      <c r="AL63" s="175"/>
      <c r="AM63" s="175"/>
      <c r="AN63" s="175"/>
      <c r="AO63" s="175"/>
      <c r="AP63" s="175"/>
      <c r="AQ63" s="178"/>
      <c r="AR63" s="23"/>
      <c r="AS63" s="23"/>
    </row>
    <row r="64" spans="1:45" ht="15" customHeight="1" x14ac:dyDescent="0.2">
      <c r="A64" s="2"/>
      <c r="B64" s="186" t="s">
        <v>360</v>
      </c>
      <c r="C64" s="87"/>
      <c r="D64" s="87"/>
      <c r="E64" s="218" t="s">
        <v>363</v>
      </c>
      <c r="F64" s="87"/>
      <c r="G64" s="87"/>
      <c r="H64" s="87"/>
      <c r="I64" s="192"/>
      <c r="J64" s="192"/>
      <c r="K64" s="193"/>
      <c r="L64" s="34"/>
      <c r="M64" s="186"/>
      <c r="N64" s="87"/>
      <c r="O64" s="87"/>
      <c r="P64" s="87"/>
      <c r="Q64" s="87"/>
      <c r="R64" s="192"/>
      <c r="S64" s="192"/>
      <c r="T64" s="192"/>
      <c r="U64" s="193"/>
      <c r="V64" s="34"/>
      <c r="W64" s="195"/>
      <c r="X64" s="185"/>
      <c r="Y64" s="185"/>
      <c r="Z64" s="175"/>
      <c r="AA64" s="175"/>
      <c r="AB64" s="175"/>
      <c r="AC64" s="185"/>
      <c r="AD64" s="175"/>
      <c r="AE64" s="175"/>
      <c r="AF64" s="175"/>
      <c r="AG64" s="185"/>
      <c r="AH64" s="178"/>
      <c r="AI64" s="175"/>
      <c r="AJ64" s="175"/>
      <c r="AK64" s="175"/>
      <c r="AL64" s="175"/>
      <c r="AM64" s="175"/>
      <c r="AN64" s="175"/>
      <c r="AO64" s="175"/>
      <c r="AP64" s="175"/>
      <c r="AQ64" s="178"/>
      <c r="AR64" s="23"/>
      <c r="AS64" s="23"/>
    </row>
    <row r="65" spans="1:45" ht="15" customHeight="1" x14ac:dyDescent="0.2">
      <c r="A65" s="2"/>
      <c r="B65" s="186" t="s">
        <v>361</v>
      </c>
      <c r="C65" s="87"/>
      <c r="D65" s="87"/>
      <c r="E65" s="176">
        <v>379</v>
      </c>
      <c r="F65" s="87"/>
      <c r="G65" s="87"/>
      <c r="H65" s="87"/>
      <c r="I65" s="192"/>
      <c r="J65" s="192"/>
      <c r="K65" s="193"/>
      <c r="L65" s="34"/>
      <c r="M65" s="186"/>
      <c r="N65" s="87"/>
      <c r="O65" s="87"/>
      <c r="P65" s="87"/>
      <c r="Q65" s="87"/>
      <c r="R65" s="192"/>
      <c r="S65" s="192"/>
      <c r="T65" s="192"/>
      <c r="U65" s="193"/>
      <c r="V65" s="34"/>
      <c r="W65" s="195"/>
      <c r="X65" s="185"/>
      <c r="Y65" s="185"/>
      <c r="Z65" s="175"/>
      <c r="AA65" s="175"/>
      <c r="AB65" s="175"/>
      <c r="AC65" s="185"/>
      <c r="AD65" s="175"/>
      <c r="AE65" s="175"/>
      <c r="AF65" s="175"/>
      <c r="AG65" s="185"/>
      <c r="AH65" s="178"/>
      <c r="AI65" s="175"/>
      <c r="AJ65" s="175"/>
      <c r="AK65" s="175"/>
      <c r="AL65" s="175"/>
      <c r="AM65" s="175"/>
      <c r="AN65" s="175"/>
      <c r="AO65" s="175"/>
      <c r="AP65" s="175"/>
      <c r="AQ65" s="178"/>
      <c r="AR65" s="23"/>
      <c r="AS65" s="23"/>
    </row>
    <row r="66" spans="1:45" ht="15" customHeight="1" x14ac:dyDescent="0.2">
      <c r="A66" s="2"/>
      <c r="B66" s="186" t="s">
        <v>362</v>
      </c>
      <c r="C66" s="87"/>
      <c r="D66" s="87"/>
      <c r="E66" s="175">
        <v>1798</v>
      </c>
      <c r="F66" s="87"/>
      <c r="G66" s="87"/>
      <c r="H66" s="87"/>
      <c r="I66" s="192"/>
      <c r="J66" s="192"/>
      <c r="K66" s="193"/>
      <c r="L66" s="34"/>
      <c r="M66" s="186"/>
      <c r="N66" s="87"/>
      <c r="O66" s="87"/>
      <c r="P66" s="87"/>
      <c r="Q66" s="87"/>
      <c r="R66" s="192"/>
      <c r="S66" s="192"/>
      <c r="T66" s="192"/>
      <c r="U66" s="193"/>
      <c r="V66" s="34"/>
      <c r="W66" s="195"/>
      <c r="X66" s="185"/>
      <c r="Y66" s="185"/>
      <c r="Z66" s="175"/>
      <c r="AA66" s="175"/>
      <c r="AB66" s="175"/>
      <c r="AC66" s="185"/>
      <c r="AD66" s="175"/>
      <c r="AE66" s="175"/>
      <c r="AF66" s="175"/>
      <c r="AG66" s="185"/>
      <c r="AH66" s="178"/>
      <c r="AI66" s="175"/>
      <c r="AJ66" s="175"/>
      <c r="AK66" s="175"/>
      <c r="AL66" s="175"/>
      <c r="AM66" s="175"/>
      <c r="AN66" s="175"/>
      <c r="AO66" s="175"/>
      <c r="AP66" s="175"/>
      <c r="AQ66" s="178"/>
      <c r="AR66" s="23"/>
      <c r="AS66" s="23"/>
    </row>
    <row r="67" spans="1:45" s="8" customFormat="1" ht="15" customHeight="1" x14ac:dyDescent="0.25">
      <c r="A67" s="22"/>
      <c r="B67" s="179"/>
      <c r="C67" s="181"/>
      <c r="D67" s="181"/>
      <c r="E67" s="181"/>
      <c r="F67" s="181"/>
      <c r="G67" s="181"/>
      <c r="H67" s="198"/>
      <c r="I67" s="198"/>
      <c r="J67" s="198"/>
      <c r="K67" s="199"/>
      <c r="L67" s="34"/>
      <c r="M67" s="179"/>
      <c r="N67" s="181"/>
      <c r="O67" s="181"/>
      <c r="P67" s="181"/>
      <c r="Q67" s="181"/>
      <c r="R67" s="181"/>
      <c r="S67" s="181"/>
      <c r="T67" s="181"/>
      <c r="U67" s="199"/>
      <c r="V67" s="34"/>
      <c r="W67" s="179"/>
      <c r="X67" s="181"/>
      <c r="Y67" s="181"/>
      <c r="Z67" s="181"/>
      <c r="AA67" s="181"/>
      <c r="AB67" s="181"/>
      <c r="AC67" s="181"/>
      <c r="AD67" s="181"/>
      <c r="AE67" s="181"/>
      <c r="AF67" s="198"/>
      <c r="AG67" s="198"/>
      <c r="AH67" s="199"/>
      <c r="AI67" s="181"/>
      <c r="AJ67" s="181"/>
      <c r="AK67" s="181"/>
      <c r="AL67" s="181"/>
      <c r="AM67" s="181"/>
      <c r="AN67" s="181"/>
      <c r="AO67" s="181"/>
      <c r="AP67" s="181"/>
      <c r="AQ67" s="184"/>
      <c r="AR67" s="34"/>
      <c r="AS67" s="37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200"/>
      <c r="AG68" s="201"/>
      <c r="AH68" s="201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7"/>
    </row>
    <row r="69" spans="1:45" ht="15" customHeight="1" x14ac:dyDescent="0.2">
      <c r="A69" s="2"/>
      <c r="B69" s="188" t="s">
        <v>189</v>
      </c>
      <c r="C69" s="60"/>
      <c r="D69" s="60"/>
      <c r="E69" s="60"/>
      <c r="F69" s="60" t="s">
        <v>164</v>
      </c>
      <c r="G69" s="60" t="s">
        <v>3</v>
      </c>
      <c r="H69" s="60" t="s">
        <v>5</v>
      </c>
      <c r="I69" s="60" t="s">
        <v>6</v>
      </c>
      <c r="J69" s="60" t="s">
        <v>165</v>
      </c>
      <c r="K69" s="189" t="s">
        <v>16</v>
      </c>
      <c r="L69" s="34"/>
      <c r="M69" s="190" t="s">
        <v>166</v>
      </c>
      <c r="N69" s="124"/>
      <c r="O69" s="124"/>
      <c r="P69" s="60" t="s">
        <v>3</v>
      </c>
      <c r="Q69" s="60" t="s">
        <v>5</v>
      </c>
      <c r="R69" s="60" t="s">
        <v>6</v>
      </c>
      <c r="S69" s="60" t="s">
        <v>165</v>
      </c>
      <c r="T69" s="124"/>
      <c r="U69" s="189" t="s">
        <v>16</v>
      </c>
      <c r="V69" s="34"/>
      <c r="W69" s="190" t="s">
        <v>190</v>
      </c>
      <c r="X69" s="124"/>
      <c r="Y69" s="124"/>
      <c r="Z69" s="124"/>
      <c r="AA69" s="124"/>
      <c r="AB69" s="124"/>
      <c r="AC69" s="124"/>
      <c r="AD69" s="124"/>
      <c r="AE69" s="124"/>
      <c r="AF69" s="202"/>
      <c r="AG69" s="202"/>
      <c r="AH69" s="203"/>
      <c r="AI69" s="124"/>
      <c r="AJ69" s="191"/>
      <c r="AK69" s="191"/>
      <c r="AL69" s="207"/>
      <c r="AM69" s="207"/>
      <c r="AN69" s="207"/>
      <c r="AO69" s="124"/>
      <c r="AP69" s="60"/>
      <c r="AQ69" s="85"/>
      <c r="AR69" s="23"/>
      <c r="AS69" s="23"/>
    </row>
    <row r="70" spans="1:45" ht="15" customHeight="1" x14ac:dyDescent="0.2">
      <c r="A70" s="2"/>
      <c r="B70" s="177">
        <v>2009</v>
      </c>
      <c r="C70" s="87" t="s">
        <v>60</v>
      </c>
      <c r="D70" s="175" t="s">
        <v>94</v>
      </c>
      <c r="E70" s="87"/>
      <c r="F70" s="87">
        <v>17</v>
      </c>
      <c r="G70" s="87">
        <v>2</v>
      </c>
      <c r="H70" s="192">
        <v>0</v>
      </c>
      <c r="I70" s="192">
        <v>0</v>
      </c>
      <c r="J70" s="192">
        <v>0</v>
      </c>
      <c r="K70" s="193">
        <v>0</v>
      </c>
      <c r="L70" s="34"/>
      <c r="M70" s="186" t="s">
        <v>192</v>
      </c>
      <c r="N70" s="87"/>
      <c r="O70" s="87"/>
      <c r="P70" s="87" t="s">
        <v>286</v>
      </c>
      <c r="Q70" s="175"/>
      <c r="R70" s="175"/>
      <c r="S70" s="175"/>
      <c r="T70" s="194"/>
      <c r="U70" s="193"/>
      <c r="V70" s="34"/>
      <c r="W70" s="186" t="s">
        <v>168</v>
      </c>
      <c r="X70" s="185"/>
      <c r="Y70" s="175"/>
      <c r="Z70" s="175"/>
      <c r="AA70" s="175"/>
      <c r="AB70" s="175"/>
      <c r="AC70" s="175"/>
      <c r="AD70" s="175"/>
      <c r="AE70" s="175"/>
      <c r="AF70" s="175"/>
      <c r="AG70" s="176"/>
      <c r="AH70" s="178"/>
      <c r="AI70" s="175"/>
      <c r="AJ70" s="175"/>
      <c r="AK70" s="175"/>
      <c r="AL70" s="175"/>
      <c r="AM70" s="185"/>
      <c r="AN70" s="175"/>
      <c r="AO70" s="175"/>
      <c r="AP70" s="175"/>
      <c r="AQ70" s="178"/>
      <c r="AR70" s="23"/>
      <c r="AS70" s="23"/>
    </row>
    <row r="71" spans="1:45" ht="15" customHeight="1" x14ac:dyDescent="0.2">
      <c r="A71" s="2"/>
      <c r="B71" s="177">
        <v>2010</v>
      </c>
      <c r="C71" s="87" t="s">
        <v>59</v>
      </c>
      <c r="D71" s="175" t="s">
        <v>94</v>
      </c>
      <c r="E71" s="87"/>
      <c r="F71" s="87">
        <v>18</v>
      </c>
      <c r="G71" s="87"/>
      <c r="H71" s="192"/>
      <c r="I71" s="192"/>
      <c r="J71" s="192"/>
      <c r="K71" s="193"/>
      <c r="L71" s="34"/>
      <c r="M71" s="186" t="s">
        <v>193</v>
      </c>
      <c r="N71" s="87"/>
      <c r="O71" s="87"/>
      <c r="P71" s="87" t="s">
        <v>287</v>
      </c>
      <c r="Q71" s="87"/>
      <c r="R71" s="87"/>
      <c r="S71" s="87"/>
      <c r="T71" s="194"/>
      <c r="U71" s="204"/>
      <c r="V71" s="34"/>
      <c r="W71" s="195" t="s">
        <v>310</v>
      </c>
      <c r="X71" s="185"/>
      <c r="Y71" s="185" t="s">
        <v>380</v>
      </c>
      <c r="Z71" s="185"/>
      <c r="AA71" s="185"/>
      <c r="AB71" s="185"/>
      <c r="AC71" s="185"/>
      <c r="AD71" s="185"/>
      <c r="AE71" s="185"/>
      <c r="AF71" s="185"/>
      <c r="AG71" s="185" t="s">
        <v>381</v>
      </c>
      <c r="AH71" s="193"/>
      <c r="AI71" s="175"/>
      <c r="AJ71" s="175"/>
      <c r="AK71" s="175"/>
      <c r="AL71" s="175"/>
      <c r="AM71" s="185"/>
      <c r="AN71" s="175"/>
      <c r="AO71" s="175"/>
      <c r="AP71" s="175"/>
      <c r="AQ71" s="178"/>
      <c r="AR71" s="23"/>
      <c r="AS71" s="23"/>
    </row>
    <row r="72" spans="1:45" ht="15" customHeight="1" x14ac:dyDescent="0.2">
      <c r="A72" s="2"/>
      <c r="B72" s="177">
        <v>2011</v>
      </c>
      <c r="C72" s="87" t="s">
        <v>58</v>
      </c>
      <c r="D72" s="175" t="s">
        <v>94</v>
      </c>
      <c r="E72" s="87"/>
      <c r="F72" s="87">
        <v>19</v>
      </c>
      <c r="G72" s="87">
        <v>11</v>
      </c>
      <c r="H72" s="192">
        <f>PRODUCT((V10+W10)/U10)</f>
        <v>0.18181818181818182</v>
      </c>
      <c r="I72" s="192">
        <f>PRODUCT(X10/U10)</f>
        <v>0.45454545454545453</v>
      </c>
      <c r="J72" s="192">
        <f>PRODUCT(V10+W10+X10)/U10</f>
        <v>0.63636363636363635</v>
      </c>
      <c r="K72" s="193">
        <f>PRODUCT(Y10/U10)</f>
        <v>1.7272727272727273</v>
      </c>
      <c r="L72" s="34"/>
      <c r="M72" s="186" t="s">
        <v>196</v>
      </c>
      <c r="N72" s="87"/>
      <c r="O72" s="87"/>
      <c r="P72" s="87" t="s">
        <v>288</v>
      </c>
      <c r="Q72" s="87" t="s">
        <v>262</v>
      </c>
      <c r="R72" s="87" t="s">
        <v>223</v>
      </c>
      <c r="S72" s="87" t="s">
        <v>272</v>
      </c>
      <c r="T72" s="194"/>
      <c r="U72" s="204" t="s">
        <v>279</v>
      </c>
      <c r="V72" s="34"/>
      <c r="W72" s="195"/>
      <c r="X72" s="185"/>
      <c r="Y72" s="185"/>
      <c r="Z72" s="175"/>
      <c r="AA72" s="175"/>
      <c r="AB72" s="175"/>
      <c r="AC72" s="185"/>
      <c r="AD72" s="175"/>
      <c r="AE72" s="175"/>
      <c r="AF72" s="175"/>
      <c r="AG72" s="185"/>
      <c r="AH72" s="178"/>
      <c r="AI72" s="175"/>
      <c r="AJ72" s="175"/>
      <c r="AK72" s="175"/>
      <c r="AL72" s="175"/>
      <c r="AM72" s="185"/>
      <c r="AN72" s="175"/>
      <c r="AO72" s="175"/>
      <c r="AP72" s="175"/>
      <c r="AQ72" s="178"/>
      <c r="AR72" s="23"/>
      <c r="AS72" s="23"/>
    </row>
    <row r="73" spans="1:45" ht="15" customHeight="1" x14ac:dyDescent="0.2">
      <c r="A73" s="2"/>
      <c r="B73" s="177">
        <v>2012</v>
      </c>
      <c r="C73" s="87" t="s">
        <v>58</v>
      </c>
      <c r="D73" s="175" t="s">
        <v>94</v>
      </c>
      <c r="E73" s="87"/>
      <c r="F73" s="87">
        <v>20</v>
      </c>
      <c r="G73" s="87">
        <v>12</v>
      </c>
      <c r="H73" s="192">
        <f>PRODUCT((V11+W11)/U11)</f>
        <v>0.25</v>
      </c>
      <c r="I73" s="192">
        <f>PRODUCT(X11/U11)</f>
        <v>8.3333333333333329E-2</v>
      </c>
      <c r="J73" s="192">
        <f>PRODUCT(V11+W11+X11)/U11</f>
        <v>0.33333333333333331</v>
      </c>
      <c r="K73" s="193">
        <f>PRODUCT(Y11/U11)</f>
        <v>2.5</v>
      </c>
      <c r="L73" s="34"/>
      <c r="M73" s="186" t="s">
        <v>199</v>
      </c>
      <c r="N73" s="87"/>
      <c r="O73" s="87"/>
      <c r="P73" s="87" t="s">
        <v>289</v>
      </c>
      <c r="Q73" s="87" t="s">
        <v>234</v>
      </c>
      <c r="R73" s="87" t="s">
        <v>267</v>
      </c>
      <c r="S73" s="87" t="s">
        <v>273</v>
      </c>
      <c r="T73" s="194"/>
      <c r="U73" s="204" t="s">
        <v>191</v>
      </c>
      <c r="V73" s="34"/>
      <c r="W73" s="195" t="s">
        <v>180</v>
      </c>
      <c r="X73" s="185"/>
      <c r="Y73" s="185"/>
      <c r="Z73" s="175"/>
      <c r="AA73" s="175"/>
      <c r="AB73" s="175"/>
      <c r="AC73" s="185"/>
      <c r="AD73" s="175"/>
      <c r="AE73" s="175"/>
      <c r="AF73" s="175"/>
      <c r="AG73" s="185"/>
      <c r="AH73" s="178"/>
      <c r="AI73" s="175"/>
      <c r="AJ73" s="175"/>
      <c r="AK73" s="175"/>
      <c r="AL73" s="175"/>
      <c r="AM73" s="185"/>
      <c r="AN73" s="175"/>
      <c r="AO73" s="175"/>
      <c r="AP73" s="175"/>
      <c r="AQ73" s="178"/>
      <c r="AR73" s="23"/>
      <c r="AS73" s="23"/>
    </row>
    <row r="74" spans="1:45" ht="15" customHeight="1" x14ac:dyDescent="0.2">
      <c r="A74" s="2"/>
      <c r="B74" s="177">
        <v>2013</v>
      </c>
      <c r="C74" s="87" t="s">
        <v>58</v>
      </c>
      <c r="D74" s="175" t="s">
        <v>94</v>
      </c>
      <c r="E74" s="87"/>
      <c r="F74" s="87">
        <v>21</v>
      </c>
      <c r="G74" s="87">
        <v>11</v>
      </c>
      <c r="H74" s="192">
        <f>PRODUCT((V14+W14)/U14)</f>
        <v>0.81818181818181823</v>
      </c>
      <c r="I74" s="192">
        <f>PRODUCT(X14/U14)</f>
        <v>9.0909090909090912E-2</v>
      </c>
      <c r="J74" s="192">
        <f>PRODUCT(V14+W14+X14)/U14</f>
        <v>0.90909090909090906</v>
      </c>
      <c r="K74" s="193">
        <f>PRODUCT(Y14/U14)</f>
        <v>1.9090909090909092</v>
      </c>
      <c r="L74" s="34"/>
      <c r="M74" s="186" t="s">
        <v>202</v>
      </c>
      <c r="N74" s="87"/>
      <c r="O74" s="87"/>
      <c r="P74" s="87" t="s">
        <v>195</v>
      </c>
      <c r="Q74" s="87" t="s">
        <v>263</v>
      </c>
      <c r="R74" s="87" t="s">
        <v>268</v>
      </c>
      <c r="S74" s="87" t="s">
        <v>274</v>
      </c>
      <c r="T74" s="194"/>
      <c r="U74" s="204" t="s">
        <v>280</v>
      </c>
      <c r="V74" s="34"/>
      <c r="W74" s="195" t="s">
        <v>310</v>
      </c>
      <c r="X74" s="175"/>
      <c r="Y74" s="185" t="s">
        <v>423</v>
      </c>
      <c r="Z74" s="185"/>
      <c r="AA74" s="185"/>
      <c r="AB74" s="185"/>
      <c r="AC74" s="185"/>
      <c r="AD74" s="185"/>
      <c r="AE74" s="185"/>
      <c r="AF74" s="185"/>
      <c r="AG74" s="185" t="s">
        <v>422</v>
      </c>
      <c r="AH74" s="193">
        <f>PRODUCT(100/117)</f>
        <v>0.85470085470085466</v>
      </c>
      <c r="AI74" s="175"/>
      <c r="AJ74" s="175"/>
      <c r="AK74" s="175"/>
      <c r="AL74" s="175"/>
      <c r="AM74" s="185"/>
      <c r="AN74" s="175"/>
      <c r="AO74" s="175"/>
      <c r="AP74" s="175"/>
      <c r="AQ74" s="178"/>
      <c r="AR74" s="23"/>
      <c r="AS74" s="23"/>
    </row>
    <row r="75" spans="1:45" ht="15" customHeight="1" x14ac:dyDescent="0.2">
      <c r="A75" s="2"/>
      <c r="B75" s="177">
        <v>2014</v>
      </c>
      <c r="C75" s="87" t="s">
        <v>58</v>
      </c>
      <c r="D75" s="175" t="s">
        <v>94</v>
      </c>
      <c r="E75" s="87"/>
      <c r="F75" s="87">
        <v>22</v>
      </c>
      <c r="G75" s="87">
        <v>10</v>
      </c>
      <c r="H75" s="192">
        <f>PRODUCT((V15+W15)/U15)</f>
        <v>0.6</v>
      </c>
      <c r="I75" s="192">
        <f>PRODUCT(X15/U15)</f>
        <v>0.1</v>
      </c>
      <c r="J75" s="192">
        <f>PRODUCT(V15+W15+X15)/U15</f>
        <v>0.7</v>
      </c>
      <c r="K75" s="193">
        <f>PRODUCT(Y15/U15)</f>
        <v>2.4</v>
      </c>
      <c r="L75" s="34"/>
      <c r="M75" s="186" t="s">
        <v>204</v>
      </c>
      <c r="N75" s="87"/>
      <c r="O75" s="87"/>
      <c r="P75" s="87" t="s">
        <v>198</v>
      </c>
      <c r="Q75" s="87" t="s">
        <v>209</v>
      </c>
      <c r="R75" s="87" t="s">
        <v>269</v>
      </c>
      <c r="S75" s="87" t="s">
        <v>275</v>
      </c>
      <c r="T75" s="194"/>
      <c r="U75" s="204" t="s">
        <v>281</v>
      </c>
      <c r="V75" s="34"/>
      <c r="W75" s="195"/>
      <c r="X75" s="185"/>
      <c r="Y75" s="185"/>
      <c r="Z75" s="175"/>
      <c r="AA75" s="175"/>
      <c r="AB75" s="175"/>
      <c r="AC75" s="185"/>
      <c r="AD75" s="175"/>
      <c r="AE75" s="175"/>
      <c r="AF75" s="175"/>
      <c r="AG75" s="185"/>
      <c r="AH75" s="178"/>
      <c r="AI75" s="175"/>
      <c r="AJ75" s="175"/>
      <c r="AK75" s="175"/>
      <c r="AL75" s="175"/>
      <c r="AM75" s="185"/>
      <c r="AN75" s="175"/>
      <c r="AO75" s="175"/>
      <c r="AP75" s="175"/>
      <c r="AQ75" s="178"/>
      <c r="AR75" s="23"/>
      <c r="AS75" s="23"/>
    </row>
    <row r="76" spans="1:45" ht="15" customHeight="1" x14ac:dyDescent="0.2">
      <c r="A76" s="2"/>
      <c r="B76" s="177">
        <v>2015</v>
      </c>
      <c r="C76" s="87" t="s">
        <v>56</v>
      </c>
      <c r="D76" s="175" t="s">
        <v>113</v>
      </c>
      <c r="E76" s="87"/>
      <c r="F76" s="87">
        <v>23</v>
      </c>
      <c r="G76" s="87">
        <v>5</v>
      </c>
      <c r="H76" s="192">
        <f>PRODUCT((V16+W16)/U16)</f>
        <v>1.2</v>
      </c>
      <c r="I76" s="192">
        <f>PRODUCT(X16/U16)</f>
        <v>0.2</v>
      </c>
      <c r="J76" s="192">
        <f>PRODUCT(V16+W16+X16)/U16</f>
        <v>1.4</v>
      </c>
      <c r="K76" s="193">
        <f>PRODUCT(Y16/U16)</f>
        <v>2</v>
      </c>
      <c r="L76" s="34"/>
      <c r="M76" s="186" t="s">
        <v>205</v>
      </c>
      <c r="N76" s="87"/>
      <c r="O76" s="87"/>
      <c r="P76" s="87" t="s">
        <v>290</v>
      </c>
      <c r="Q76" s="87" t="s">
        <v>185</v>
      </c>
      <c r="R76" s="87" t="s">
        <v>270</v>
      </c>
      <c r="S76" s="87" t="s">
        <v>276</v>
      </c>
      <c r="T76" s="194"/>
      <c r="U76" s="204" t="s">
        <v>282</v>
      </c>
      <c r="V76" s="34"/>
      <c r="W76" s="195" t="s">
        <v>309</v>
      </c>
      <c r="X76" s="185"/>
      <c r="Y76" s="185"/>
      <c r="Z76" s="175"/>
      <c r="AA76" s="175"/>
      <c r="AB76" s="175"/>
      <c r="AC76" s="185"/>
      <c r="AD76" s="175"/>
      <c r="AE76" s="175"/>
      <c r="AF76" s="175"/>
      <c r="AG76" s="185"/>
      <c r="AH76" s="178"/>
      <c r="AI76" s="175"/>
      <c r="AJ76" s="175"/>
      <c r="AK76" s="175"/>
      <c r="AL76" s="175"/>
      <c r="AM76" s="185"/>
      <c r="AN76" s="175"/>
      <c r="AO76" s="175"/>
      <c r="AP76" s="175"/>
      <c r="AQ76" s="178"/>
      <c r="AR76" s="23"/>
      <c r="AS76" s="23"/>
    </row>
    <row r="77" spans="1:45" ht="15" customHeight="1" x14ac:dyDescent="0.2">
      <c r="A77" s="2"/>
      <c r="B77" s="177">
        <v>2016</v>
      </c>
      <c r="C77" s="87" t="s">
        <v>59</v>
      </c>
      <c r="D77" s="175" t="s">
        <v>94</v>
      </c>
      <c r="E77" s="87"/>
      <c r="F77" s="87">
        <v>24</v>
      </c>
      <c r="G77" s="87">
        <v>11</v>
      </c>
      <c r="H77" s="192">
        <f>PRODUCT((V17+W17)/U17)</f>
        <v>1.5454545454545454</v>
      </c>
      <c r="I77" s="192">
        <f>PRODUCT(X17/U17)</f>
        <v>0.54545454545454541</v>
      </c>
      <c r="J77" s="192">
        <f>PRODUCT(V17+W17+X17)/U17</f>
        <v>2.0909090909090908</v>
      </c>
      <c r="K77" s="193">
        <f>PRODUCT(Y17/U17)</f>
        <v>3.1818181818181817</v>
      </c>
      <c r="L77" s="34"/>
      <c r="M77" s="186" t="s">
        <v>206</v>
      </c>
      <c r="N77" s="87"/>
      <c r="O77" s="87"/>
      <c r="P77" s="87" t="s">
        <v>201</v>
      </c>
      <c r="Q77" s="87" t="s">
        <v>264</v>
      </c>
      <c r="R77" s="87" t="s">
        <v>194</v>
      </c>
      <c r="S77" s="87" t="s">
        <v>188</v>
      </c>
      <c r="T77" s="194"/>
      <c r="U77" s="204" t="s">
        <v>283</v>
      </c>
      <c r="V77" s="34"/>
      <c r="W77" s="195" t="s">
        <v>310</v>
      </c>
      <c r="X77" s="175"/>
      <c r="Y77" s="185" t="s">
        <v>311</v>
      </c>
      <c r="Z77" s="185"/>
      <c r="AA77" s="185"/>
      <c r="AB77" s="185"/>
      <c r="AC77" s="185"/>
      <c r="AD77" s="185"/>
      <c r="AE77" s="185"/>
      <c r="AF77" s="185"/>
      <c r="AG77" s="185" t="s">
        <v>312</v>
      </c>
      <c r="AH77" s="193">
        <v>1.1499999999999999</v>
      </c>
      <c r="AI77" s="175"/>
      <c r="AJ77" s="175"/>
      <c r="AK77" s="175"/>
      <c r="AL77" s="175"/>
      <c r="AM77" s="185"/>
      <c r="AN77" s="175"/>
      <c r="AO77" s="175"/>
      <c r="AP77" s="175"/>
      <c r="AQ77" s="178"/>
      <c r="AR77" s="23"/>
      <c r="AS77" s="23"/>
    </row>
    <row r="78" spans="1:45" ht="15" customHeight="1" x14ac:dyDescent="0.2">
      <c r="A78" s="2"/>
      <c r="B78" s="177">
        <v>2017</v>
      </c>
      <c r="C78" s="87" t="s">
        <v>59</v>
      </c>
      <c r="D78" s="175" t="s">
        <v>94</v>
      </c>
      <c r="E78" s="87"/>
      <c r="F78" s="87">
        <v>25</v>
      </c>
      <c r="G78" s="87">
        <v>4</v>
      </c>
      <c r="H78" s="192">
        <f>PRODUCT((V18+W18)/U18)</f>
        <v>0.25</v>
      </c>
      <c r="I78" s="192">
        <f>PRODUCT(X18/U18)</f>
        <v>0.5</v>
      </c>
      <c r="J78" s="192">
        <f>PRODUCT(V18+W18+X18)/U18</f>
        <v>0.75</v>
      </c>
      <c r="K78" s="193">
        <f>PRODUCT(Y18/U18)</f>
        <v>1.75</v>
      </c>
      <c r="L78" s="34"/>
      <c r="M78" s="186" t="s">
        <v>207</v>
      </c>
      <c r="N78" s="87"/>
      <c r="O78" s="87"/>
      <c r="P78" s="87" t="s">
        <v>203</v>
      </c>
      <c r="Q78" s="87" t="s">
        <v>226</v>
      </c>
      <c r="R78" s="87" t="s">
        <v>271</v>
      </c>
      <c r="S78" s="87" t="s">
        <v>197</v>
      </c>
      <c r="T78" s="194"/>
      <c r="U78" s="204" t="s">
        <v>284</v>
      </c>
      <c r="V78" s="34"/>
      <c r="W78" s="195"/>
      <c r="X78" s="185"/>
      <c r="Y78" s="185"/>
      <c r="Z78" s="175"/>
      <c r="AA78" s="175"/>
      <c r="AB78" s="175"/>
      <c r="AC78" s="185"/>
      <c r="AD78" s="175"/>
      <c r="AE78" s="175"/>
      <c r="AF78" s="175"/>
      <c r="AG78" s="185"/>
      <c r="AH78" s="178"/>
      <c r="AI78" s="175"/>
      <c r="AJ78" s="175"/>
      <c r="AK78" s="175"/>
      <c r="AL78" s="175"/>
      <c r="AM78" s="185"/>
      <c r="AN78" s="175"/>
      <c r="AO78" s="175"/>
      <c r="AP78" s="175"/>
      <c r="AQ78" s="178"/>
      <c r="AR78" s="23"/>
      <c r="AS78" s="23"/>
    </row>
    <row r="79" spans="1:45" ht="15" customHeight="1" x14ac:dyDescent="0.2">
      <c r="A79" s="2"/>
      <c r="B79" s="177">
        <v>2018</v>
      </c>
      <c r="C79" s="87" t="s">
        <v>60</v>
      </c>
      <c r="D79" s="175" t="s">
        <v>94</v>
      </c>
      <c r="E79" s="87"/>
      <c r="F79" s="87">
        <v>26</v>
      </c>
      <c r="G79" s="87">
        <v>8</v>
      </c>
      <c r="H79" s="192">
        <f>PRODUCT((V20+W20)/U20)</f>
        <v>1</v>
      </c>
      <c r="I79" s="196">
        <f>PRODUCT(X20/U20)</f>
        <v>0.875</v>
      </c>
      <c r="J79" s="192">
        <f>PRODUCT(V20+W20+X20)/U20</f>
        <v>1.875</v>
      </c>
      <c r="K79" s="193">
        <f>PRODUCT(Y20/U20)</f>
        <v>2.75</v>
      </c>
      <c r="L79" s="34"/>
      <c r="M79" s="186" t="s">
        <v>208</v>
      </c>
      <c r="N79" s="87"/>
      <c r="O79" s="87"/>
      <c r="P79" s="87" t="s">
        <v>291</v>
      </c>
      <c r="Q79" s="87" t="s">
        <v>265</v>
      </c>
      <c r="R79" s="87" t="s">
        <v>182</v>
      </c>
      <c r="S79" s="87" t="s">
        <v>277</v>
      </c>
      <c r="T79" s="194"/>
      <c r="U79" s="204" t="s">
        <v>182</v>
      </c>
      <c r="V79" s="34"/>
      <c r="W79" s="195"/>
      <c r="X79" s="185"/>
      <c r="Y79" s="185"/>
      <c r="Z79" s="175"/>
      <c r="AA79" s="175"/>
      <c r="AB79" s="175"/>
      <c r="AC79" s="185"/>
      <c r="AD79" s="175"/>
      <c r="AE79" s="175"/>
      <c r="AF79" s="175"/>
      <c r="AG79" s="185"/>
      <c r="AH79" s="178"/>
      <c r="AI79" s="175"/>
      <c r="AJ79" s="175"/>
      <c r="AK79" s="175"/>
      <c r="AL79" s="175"/>
      <c r="AM79" s="185"/>
      <c r="AN79" s="175"/>
      <c r="AO79" s="175"/>
      <c r="AP79" s="175"/>
      <c r="AQ79" s="178"/>
      <c r="AR79" s="23"/>
      <c r="AS79" s="23"/>
    </row>
    <row r="80" spans="1:45" ht="15" customHeight="1" x14ac:dyDescent="0.2">
      <c r="A80" s="2"/>
      <c r="B80" s="177">
        <v>2019</v>
      </c>
      <c r="C80" s="87" t="s">
        <v>67</v>
      </c>
      <c r="D80" s="175" t="s">
        <v>94</v>
      </c>
      <c r="E80" s="87"/>
      <c r="F80" s="87">
        <v>27</v>
      </c>
      <c r="G80" s="87">
        <v>8</v>
      </c>
      <c r="H80" s="192">
        <f>PRODUCT((V21+W21)/U21)</f>
        <v>0.75</v>
      </c>
      <c r="I80" s="192">
        <f>PRODUCT(X21/U21)</f>
        <v>0.375</v>
      </c>
      <c r="J80" s="192">
        <f>PRODUCT(V21+W21+X21)/U21</f>
        <v>1.125</v>
      </c>
      <c r="K80" s="193">
        <f>PRODUCT(Y21/U21)</f>
        <v>2.75</v>
      </c>
      <c r="L80" s="34"/>
      <c r="M80" s="186" t="s">
        <v>261</v>
      </c>
      <c r="N80" s="87"/>
      <c r="O80" s="87"/>
      <c r="P80" s="87" t="s">
        <v>162</v>
      </c>
      <c r="Q80" s="87" t="s">
        <v>266</v>
      </c>
      <c r="R80" s="87" t="s">
        <v>200</v>
      </c>
      <c r="S80" s="87" t="s">
        <v>278</v>
      </c>
      <c r="T80" s="194"/>
      <c r="U80" s="204" t="s">
        <v>285</v>
      </c>
      <c r="V80" s="34"/>
      <c r="W80" s="195"/>
      <c r="X80" s="185"/>
      <c r="Y80" s="185"/>
      <c r="Z80" s="175"/>
      <c r="AA80" s="175"/>
      <c r="AB80" s="175"/>
      <c r="AC80" s="185"/>
      <c r="AD80" s="175"/>
      <c r="AE80" s="175"/>
      <c r="AF80" s="175"/>
      <c r="AG80" s="185"/>
      <c r="AH80" s="178"/>
      <c r="AI80" s="175"/>
      <c r="AJ80" s="175"/>
      <c r="AK80" s="175"/>
      <c r="AL80" s="175"/>
      <c r="AM80" s="185"/>
      <c r="AN80" s="175"/>
      <c r="AO80" s="175"/>
      <c r="AP80" s="175"/>
      <c r="AQ80" s="178"/>
      <c r="AR80" s="23"/>
      <c r="AS80" s="23"/>
    </row>
    <row r="81" spans="1:45" ht="15" customHeight="1" x14ac:dyDescent="0.2">
      <c r="A81" s="2"/>
      <c r="B81" s="177">
        <v>2020</v>
      </c>
      <c r="C81" s="87" t="s">
        <v>60</v>
      </c>
      <c r="D81" s="175" t="s">
        <v>94</v>
      </c>
      <c r="E81" s="87"/>
      <c r="F81" s="87">
        <v>28</v>
      </c>
      <c r="G81" s="87">
        <v>8</v>
      </c>
      <c r="H81" s="196">
        <f>PRODUCT((V22+W22)/U22)</f>
        <v>2.125</v>
      </c>
      <c r="I81" s="192">
        <f>PRODUCT(X22/U22)</f>
        <v>0.5</v>
      </c>
      <c r="J81" s="196">
        <f>PRODUCT(V22+W22+X22)/U22</f>
        <v>2.625</v>
      </c>
      <c r="K81" s="193">
        <f>PRODUCT(Y22/U22)</f>
        <v>3.5</v>
      </c>
      <c r="L81" s="34"/>
      <c r="M81" s="186" t="s">
        <v>301</v>
      </c>
      <c r="N81" s="87"/>
      <c r="O81" s="87"/>
      <c r="P81" s="87" t="s">
        <v>306</v>
      </c>
      <c r="Q81" s="87" t="s">
        <v>307</v>
      </c>
      <c r="R81" s="192" t="s">
        <v>308</v>
      </c>
      <c r="S81" s="192" t="s">
        <v>160</v>
      </c>
      <c r="T81" s="192"/>
      <c r="U81" s="193" t="s">
        <v>313</v>
      </c>
      <c r="V81" s="34"/>
      <c r="W81" s="195"/>
      <c r="X81" s="185"/>
      <c r="Y81" s="185"/>
      <c r="Z81" s="175"/>
      <c r="AA81" s="175"/>
      <c r="AB81" s="175"/>
      <c r="AC81" s="185"/>
      <c r="AD81" s="175"/>
      <c r="AE81" s="175"/>
      <c r="AF81" s="175"/>
      <c r="AG81" s="185"/>
      <c r="AH81" s="178"/>
      <c r="AI81" s="175"/>
      <c r="AJ81" s="175"/>
      <c r="AK81" s="175"/>
      <c r="AL81" s="175"/>
      <c r="AM81" s="185"/>
      <c r="AN81" s="175"/>
      <c r="AO81" s="175"/>
      <c r="AP81" s="175"/>
      <c r="AQ81" s="178"/>
      <c r="AR81" s="23"/>
      <c r="AS81" s="23"/>
    </row>
    <row r="82" spans="1:45" ht="15" customHeight="1" x14ac:dyDescent="0.2">
      <c r="A82" s="2"/>
      <c r="B82" s="177">
        <v>2021</v>
      </c>
      <c r="C82" s="87" t="s">
        <v>60</v>
      </c>
      <c r="D82" s="175" t="s">
        <v>94</v>
      </c>
      <c r="E82" s="87"/>
      <c r="F82" s="87">
        <v>29</v>
      </c>
      <c r="G82" s="87">
        <v>9</v>
      </c>
      <c r="H82" s="192">
        <f>PRODUCT((V23+W23)/U23)</f>
        <v>0.88888888888888884</v>
      </c>
      <c r="I82" s="192">
        <f>PRODUCT(X23/U23)</f>
        <v>0.1111111111111111</v>
      </c>
      <c r="J82" s="192">
        <f>PRODUCT(V23+W23+X23)/U23</f>
        <v>1</v>
      </c>
      <c r="K82" s="193">
        <f>PRODUCT(Y23/U23)</f>
        <v>2.2222222222222223</v>
      </c>
      <c r="L82" s="34"/>
      <c r="M82" s="186" t="s">
        <v>342</v>
      </c>
      <c r="N82" s="87"/>
      <c r="O82" s="87"/>
      <c r="P82" s="87" t="s">
        <v>349</v>
      </c>
      <c r="Q82" s="87" t="s">
        <v>350</v>
      </c>
      <c r="R82" s="192" t="s">
        <v>308</v>
      </c>
      <c r="S82" s="192" t="s">
        <v>351</v>
      </c>
      <c r="T82" s="192"/>
      <c r="U82" s="193" t="s">
        <v>352</v>
      </c>
      <c r="V82" s="34"/>
      <c r="W82" s="195"/>
      <c r="X82" s="185"/>
      <c r="Y82" s="185"/>
      <c r="Z82" s="175"/>
      <c r="AA82" s="175"/>
      <c r="AB82" s="175"/>
      <c r="AC82" s="185"/>
      <c r="AD82" s="175"/>
      <c r="AE82" s="175"/>
      <c r="AF82" s="175"/>
      <c r="AG82" s="185"/>
      <c r="AH82" s="178"/>
      <c r="AI82" s="175"/>
      <c r="AJ82" s="175"/>
      <c r="AK82" s="175"/>
      <c r="AL82" s="175"/>
      <c r="AM82" s="185"/>
      <c r="AN82" s="175"/>
      <c r="AO82" s="175"/>
      <c r="AP82" s="175"/>
      <c r="AQ82" s="178"/>
      <c r="AR82" s="23"/>
      <c r="AS82" s="23"/>
    </row>
    <row r="83" spans="1:45" ht="15" customHeight="1" x14ac:dyDescent="0.2">
      <c r="A83" s="2"/>
      <c r="B83" s="177">
        <v>2022</v>
      </c>
      <c r="C83" s="87" t="s">
        <v>59</v>
      </c>
      <c r="D83" s="175" t="s">
        <v>94</v>
      </c>
      <c r="E83" s="87"/>
      <c r="F83" s="87">
        <v>30</v>
      </c>
      <c r="G83" s="87">
        <v>10</v>
      </c>
      <c r="H83" s="192">
        <f t="shared" ref="H83:H84" si="12">PRODUCT((V24+W24)/U24)</f>
        <v>1.1000000000000001</v>
      </c>
      <c r="I83" s="192">
        <f t="shared" ref="I83:I84" si="13">PRODUCT(X24/U24)</f>
        <v>0.5</v>
      </c>
      <c r="J83" s="192">
        <f t="shared" ref="J83:J84" si="14">PRODUCT(V24+W24+X24)/U24</f>
        <v>1.6</v>
      </c>
      <c r="K83" s="197">
        <f t="shared" ref="K83:K84" si="15">PRODUCT(Y24/U24)</f>
        <v>3.9</v>
      </c>
      <c r="L83" s="34"/>
      <c r="M83" s="186" t="s">
        <v>376</v>
      </c>
      <c r="N83" s="87"/>
      <c r="O83" s="87"/>
      <c r="P83" s="87" t="s">
        <v>378</v>
      </c>
      <c r="Q83" s="87" t="s">
        <v>350</v>
      </c>
      <c r="R83" s="192" t="s">
        <v>382</v>
      </c>
      <c r="S83" s="192" t="s">
        <v>386</v>
      </c>
      <c r="T83" s="192"/>
      <c r="U83" s="193" t="s">
        <v>379</v>
      </c>
      <c r="V83" s="34"/>
      <c r="W83" s="195"/>
      <c r="X83" s="185"/>
      <c r="Y83" s="185"/>
      <c r="Z83" s="175"/>
      <c r="AA83" s="175"/>
      <c r="AB83" s="175"/>
      <c r="AC83" s="185"/>
      <c r="AD83" s="175"/>
      <c r="AE83" s="175"/>
      <c r="AF83" s="175"/>
      <c r="AG83" s="185"/>
      <c r="AH83" s="178"/>
      <c r="AI83" s="175"/>
      <c r="AJ83" s="175"/>
      <c r="AK83" s="175"/>
      <c r="AL83" s="175"/>
      <c r="AM83" s="185"/>
      <c r="AN83" s="175"/>
      <c r="AO83" s="175"/>
      <c r="AP83" s="175"/>
      <c r="AQ83" s="178"/>
      <c r="AR83" s="23"/>
      <c r="AS83" s="23"/>
    </row>
    <row r="84" spans="1:45" ht="15" customHeight="1" x14ac:dyDescent="0.2">
      <c r="A84" s="2"/>
      <c r="B84" s="177">
        <v>2023</v>
      </c>
      <c r="C84" s="87" t="s">
        <v>58</v>
      </c>
      <c r="D84" s="175" t="s">
        <v>94</v>
      </c>
      <c r="E84" s="87"/>
      <c r="F84" s="87">
        <v>31</v>
      </c>
      <c r="G84" s="87">
        <v>12</v>
      </c>
      <c r="H84" s="192">
        <f t="shared" si="12"/>
        <v>0.91666666666666663</v>
      </c>
      <c r="I84" s="192">
        <f t="shared" si="13"/>
        <v>0.5</v>
      </c>
      <c r="J84" s="192">
        <f t="shared" si="14"/>
        <v>1.4166666666666667</v>
      </c>
      <c r="K84" s="193">
        <f t="shared" si="15"/>
        <v>2.4166666666666665</v>
      </c>
      <c r="L84" s="34"/>
      <c r="M84" s="186" t="s">
        <v>415</v>
      </c>
      <c r="N84" s="87"/>
      <c r="O84" s="87"/>
      <c r="P84" s="5" t="s">
        <v>419</v>
      </c>
      <c r="Q84" s="5" t="s">
        <v>143</v>
      </c>
      <c r="R84" s="196" t="s">
        <v>420</v>
      </c>
      <c r="S84" s="196" t="s">
        <v>417</v>
      </c>
      <c r="T84" s="196"/>
      <c r="U84" s="197" t="s">
        <v>421</v>
      </c>
      <c r="V84" s="34"/>
      <c r="W84" s="195"/>
      <c r="X84" s="185"/>
      <c r="Y84" s="185"/>
      <c r="Z84" s="175"/>
      <c r="AA84" s="175"/>
      <c r="AB84" s="175"/>
      <c r="AC84" s="185"/>
      <c r="AD84" s="175"/>
      <c r="AE84" s="175"/>
      <c r="AF84" s="175"/>
      <c r="AG84" s="185"/>
      <c r="AH84" s="178"/>
      <c r="AI84" s="175"/>
      <c r="AJ84" s="175"/>
      <c r="AK84" s="175"/>
      <c r="AL84" s="175"/>
      <c r="AM84" s="185"/>
      <c r="AN84" s="175"/>
      <c r="AO84" s="175"/>
      <c r="AP84" s="175"/>
      <c r="AQ84" s="178"/>
      <c r="AR84" s="23"/>
      <c r="AS84" s="23"/>
    </row>
    <row r="85" spans="1:45" ht="15" customHeight="1" x14ac:dyDescent="0.2">
      <c r="A85" s="2"/>
      <c r="B85" s="177"/>
      <c r="C85" s="87"/>
      <c r="D85" s="175"/>
      <c r="E85" s="87"/>
      <c r="F85" s="87"/>
      <c r="G85" s="87"/>
      <c r="H85" s="192"/>
      <c r="I85" s="192"/>
      <c r="J85" s="192"/>
      <c r="K85" s="193"/>
      <c r="L85" s="34"/>
      <c r="M85" s="186"/>
      <c r="N85" s="87"/>
      <c r="O85" s="87"/>
      <c r="P85" s="87"/>
      <c r="Q85" s="87"/>
      <c r="R85" s="192"/>
      <c r="S85" s="192"/>
      <c r="T85" s="192"/>
      <c r="U85" s="193"/>
      <c r="V85" s="34"/>
      <c r="W85" s="195"/>
      <c r="X85" s="185"/>
      <c r="Y85" s="185"/>
      <c r="Z85" s="175"/>
      <c r="AA85" s="175"/>
      <c r="AB85" s="175"/>
      <c r="AC85" s="185"/>
      <c r="AD85" s="175"/>
      <c r="AE85" s="175"/>
      <c r="AF85" s="175"/>
      <c r="AG85" s="185"/>
      <c r="AH85" s="178"/>
      <c r="AI85" s="175"/>
      <c r="AJ85" s="175"/>
      <c r="AK85" s="175"/>
      <c r="AL85" s="175"/>
      <c r="AM85" s="185"/>
      <c r="AN85" s="175"/>
      <c r="AO85" s="175"/>
      <c r="AP85" s="175"/>
      <c r="AQ85" s="178"/>
      <c r="AR85" s="23"/>
      <c r="AS85" s="23"/>
    </row>
    <row r="86" spans="1:45" s="8" customFormat="1" ht="15" customHeight="1" x14ac:dyDescent="0.25">
      <c r="A86" s="22"/>
      <c r="B86" s="179"/>
      <c r="C86" s="181"/>
      <c r="D86" s="181"/>
      <c r="E86" s="181"/>
      <c r="F86" s="181"/>
      <c r="G86" s="181"/>
      <c r="H86" s="198"/>
      <c r="I86" s="198"/>
      <c r="J86" s="198"/>
      <c r="K86" s="199"/>
      <c r="L86" s="34"/>
      <c r="M86" s="179"/>
      <c r="N86" s="181"/>
      <c r="O86" s="181"/>
      <c r="P86" s="181"/>
      <c r="Q86" s="181"/>
      <c r="R86" s="181"/>
      <c r="S86" s="181"/>
      <c r="T86" s="181"/>
      <c r="U86" s="199"/>
      <c r="V86" s="34"/>
      <c r="W86" s="179"/>
      <c r="X86" s="181"/>
      <c r="Y86" s="181"/>
      <c r="Z86" s="181"/>
      <c r="AA86" s="181"/>
      <c r="AB86" s="181"/>
      <c r="AC86" s="181"/>
      <c r="AD86" s="181"/>
      <c r="AE86" s="181"/>
      <c r="AF86" s="181"/>
      <c r="AG86" s="181"/>
      <c r="AH86" s="184"/>
      <c r="AI86" s="181"/>
      <c r="AJ86" s="181"/>
      <c r="AK86" s="181"/>
      <c r="AL86" s="181"/>
      <c r="AM86" s="181"/>
      <c r="AN86" s="181"/>
      <c r="AO86" s="181"/>
      <c r="AP86" s="181"/>
      <c r="AQ86" s="184"/>
      <c r="AR86" s="34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23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23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23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23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23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23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23"/>
      <c r="AO95" s="34"/>
      <c r="AP95" s="34"/>
      <c r="AQ95" s="34"/>
      <c r="AR95" s="37"/>
      <c r="AS95" s="37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23"/>
      <c r="AO96" s="34"/>
      <c r="AP96" s="34"/>
      <c r="AQ96" s="34"/>
      <c r="AR96" s="37"/>
      <c r="AS96" s="37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23"/>
      <c r="AO97" s="34"/>
      <c r="AP97" s="34"/>
      <c r="AQ97" s="34"/>
      <c r="AR97" s="37"/>
      <c r="AS97" s="3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23"/>
      <c r="AO98" s="34"/>
      <c r="AP98" s="34"/>
      <c r="AQ98" s="34"/>
      <c r="AR98" s="37"/>
      <c r="AS98" s="37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23"/>
      <c r="AO99" s="34"/>
      <c r="AP99" s="34"/>
      <c r="AQ99" s="34"/>
      <c r="AR99" s="37"/>
      <c r="AS99" s="37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23"/>
      <c r="AO100" s="34"/>
      <c r="AP100" s="34"/>
      <c r="AQ100" s="34"/>
      <c r="AR100" s="37"/>
      <c r="AS100" s="37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23"/>
      <c r="AO101" s="34"/>
      <c r="AP101" s="34"/>
      <c r="AQ101" s="34"/>
      <c r="AR101" s="37"/>
      <c r="AS101" s="37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23"/>
      <c r="AO102" s="34"/>
      <c r="AP102" s="34"/>
      <c r="AQ102" s="34"/>
      <c r="AR102" s="37"/>
      <c r="AS102" s="37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23"/>
      <c r="AO103" s="34"/>
      <c r="AP103" s="34"/>
      <c r="AQ103" s="34"/>
      <c r="AR103" s="37"/>
      <c r="AS103" s="37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23"/>
      <c r="AO104" s="34"/>
      <c r="AP104" s="34"/>
      <c r="AQ104" s="34"/>
      <c r="AR104" s="37"/>
      <c r="AS104" s="37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23"/>
      <c r="AO105" s="34"/>
      <c r="AP105" s="34"/>
      <c r="AQ105" s="34"/>
      <c r="AR105" s="37"/>
      <c r="AS105" s="37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23"/>
      <c r="AO106" s="34"/>
      <c r="AP106" s="34"/>
      <c r="AQ106" s="34"/>
      <c r="AR106" s="37"/>
      <c r="AS106" s="37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23"/>
      <c r="AO107" s="34"/>
      <c r="AP107" s="34"/>
      <c r="AQ107" s="34"/>
      <c r="AR107" s="37"/>
      <c r="AS107" s="3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23"/>
      <c r="AO108" s="34"/>
      <c r="AP108" s="34"/>
      <c r="AQ108" s="34"/>
      <c r="AR108" s="37"/>
      <c r="AS108" s="37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23"/>
      <c r="AO109" s="34"/>
      <c r="AP109" s="34"/>
      <c r="AQ109" s="34"/>
      <c r="AR109" s="37"/>
      <c r="AS109" s="37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23"/>
      <c r="AO110" s="34"/>
      <c r="AP110" s="34"/>
      <c r="AQ110" s="34"/>
      <c r="AR110" s="37"/>
      <c r="AS110" s="37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 s="37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 s="37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 s="37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 s="37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 s="37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 s="37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 s="3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 s="37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 s="37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 s="37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 s="37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 s="37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 s="37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 s="37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 s="37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 s="37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 s="3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 s="37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 s="37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 s="37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 s="37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 s="37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 s="37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 s="37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 s="37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 s="37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 s="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5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5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5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5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5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5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3"/>
      <c r="P187" s="23"/>
      <c r="Q187" s="23"/>
      <c r="R187" s="23"/>
      <c r="S187" s="23"/>
      <c r="T187" s="23"/>
      <c r="U187" s="34"/>
      <c r="V187" s="34"/>
      <c r="W187" s="34"/>
      <c r="X187" s="34"/>
      <c r="Y187" s="23"/>
      <c r="Z187" s="23"/>
      <c r="AA187" s="23"/>
      <c r="AB187" s="23"/>
      <c r="AC187" s="23"/>
      <c r="AD187" s="23"/>
      <c r="AE187" s="23"/>
      <c r="AF187" s="23"/>
      <c r="AG187" s="23"/>
      <c r="AH187" s="55"/>
      <c r="AI187" s="34"/>
      <c r="AJ187" s="34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3"/>
      <c r="P188" s="23"/>
      <c r="Q188" s="23"/>
      <c r="R188" s="23"/>
      <c r="S188" s="23"/>
      <c r="T188" s="23"/>
      <c r="U188" s="34"/>
      <c r="V188" s="34"/>
      <c r="W188" s="34"/>
      <c r="X188" s="34"/>
      <c r="Y188" s="23"/>
      <c r="Z188" s="23"/>
      <c r="AA188" s="23"/>
      <c r="AB188" s="23"/>
      <c r="AC188" s="23"/>
      <c r="AD188" s="23"/>
      <c r="AE188" s="23"/>
      <c r="AF188" s="23"/>
      <c r="AG188" s="23"/>
      <c r="AH188" s="55"/>
      <c r="AI188" s="34"/>
      <c r="AJ188" s="34"/>
      <c r="AK188" s="23"/>
      <c r="AL188" s="23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3"/>
      <c r="P189" s="23"/>
      <c r="Q189" s="23"/>
      <c r="R189" s="23"/>
      <c r="S189" s="23"/>
      <c r="T189" s="23"/>
      <c r="U189" s="34"/>
      <c r="V189" s="34"/>
      <c r="W189" s="34"/>
      <c r="X189" s="34"/>
      <c r="Y189" s="23"/>
      <c r="Z189" s="23"/>
      <c r="AA189" s="23"/>
      <c r="AB189" s="23"/>
      <c r="AC189" s="23"/>
      <c r="AD189" s="23"/>
      <c r="AE189" s="23"/>
      <c r="AF189" s="23"/>
      <c r="AG189" s="23"/>
      <c r="AH189" s="55"/>
      <c r="AI189" s="34"/>
      <c r="AJ189" s="34"/>
      <c r="AK189" s="23"/>
      <c r="AL189" s="23"/>
      <c r="AM189" s="23"/>
      <c r="AN189" s="23"/>
      <c r="AO189" s="23"/>
      <c r="AP189" s="23"/>
      <c r="AQ189" s="23"/>
      <c r="AR189"/>
    </row>
    <row r="190" spans="1:44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3"/>
      <c r="P190" s="23"/>
      <c r="Q190" s="23"/>
      <c r="R190" s="23"/>
      <c r="S190" s="23"/>
      <c r="T190" s="23"/>
      <c r="U190" s="34"/>
      <c r="V190" s="34"/>
      <c r="W190" s="34"/>
      <c r="X190" s="34"/>
      <c r="Y190" s="23"/>
      <c r="Z190" s="23"/>
      <c r="AA190" s="23"/>
      <c r="AB190" s="23"/>
      <c r="AC190" s="23"/>
      <c r="AD190" s="23"/>
      <c r="AE190" s="23"/>
      <c r="AF190" s="23"/>
      <c r="AG190" s="23"/>
      <c r="AH190" s="55"/>
      <c r="AI190" s="34"/>
      <c r="AJ190" s="34"/>
      <c r="AK190" s="23"/>
      <c r="AL190" s="23"/>
      <c r="AM190" s="23"/>
      <c r="AN190" s="23"/>
      <c r="AO190" s="23"/>
      <c r="AP190" s="23"/>
      <c r="AQ190" s="23"/>
      <c r="AR190"/>
    </row>
    <row r="191" spans="1:44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23"/>
      <c r="P191" s="23"/>
      <c r="Q191" s="23"/>
      <c r="R191" s="23"/>
      <c r="S191" s="23"/>
      <c r="T191" s="23"/>
      <c r="U191" s="34"/>
      <c r="V191" s="34"/>
      <c r="W191" s="34"/>
      <c r="X191" s="34"/>
      <c r="Y191" s="23"/>
      <c r="Z191" s="23"/>
      <c r="AA191" s="23"/>
      <c r="AB191" s="23"/>
      <c r="AC191" s="23"/>
      <c r="AD191" s="23"/>
      <c r="AE191" s="23"/>
      <c r="AF191" s="23"/>
      <c r="AG191" s="23"/>
      <c r="AH191" s="55"/>
      <c r="AI191" s="34"/>
      <c r="AJ191" s="34"/>
      <c r="AK191" s="23"/>
      <c r="AL191" s="23"/>
      <c r="AM191" s="23"/>
      <c r="AN191" s="23"/>
      <c r="AO191" s="23"/>
      <c r="AP191" s="23"/>
      <c r="AQ191" s="23"/>
      <c r="AR191"/>
    </row>
    <row r="192" spans="1:44" s="8" customFormat="1" ht="15" customHeight="1" x14ac:dyDescent="0.25">
      <c r="A192" s="22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23"/>
      <c r="P192" s="23"/>
      <c r="Q192" s="23"/>
      <c r="R192" s="23"/>
      <c r="S192" s="23"/>
      <c r="T192" s="23"/>
      <c r="U192" s="34"/>
      <c r="V192" s="34"/>
      <c r="W192" s="34"/>
      <c r="X192" s="34"/>
      <c r="Y192" s="23"/>
      <c r="Z192" s="23"/>
      <c r="AA192" s="23"/>
      <c r="AB192" s="23"/>
      <c r="AC192" s="23"/>
      <c r="AD192" s="23"/>
      <c r="AE192" s="23"/>
      <c r="AF192" s="23"/>
      <c r="AG192" s="23"/>
      <c r="AH192" s="55"/>
      <c r="AI192" s="34"/>
      <c r="AJ192" s="34"/>
      <c r="AK192" s="23"/>
      <c r="AL192" s="23"/>
      <c r="AM192" s="23"/>
      <c r="AN192" s="23"/>
      <c r="AO192" s="23"/>
      <c r="AP192" s="23"/>
      <c r="AQ192" s="23"/>
      <c r="AR192"/>
    </row>
    <row r="193" spans="1:44" s="8" customFormat="1" ht="15" customHeight="1" x14ac:dyDescent="0.25">
      <c r="A193" s="22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23"/>
      <c r="P193" s="23"/>
      <c r="Q193" s="23"/>
      <c r="R193" s="23"/>
      <c r="S193" s="23"/>
      <c r="T193" s="23"/>
      <c r="U193" s="34"/>
      <c r="V193" s="34"/>
      <c r="W193" s="34"/>
      <c r="X193" s="34"/>
      <c r="Y193" s="23"/>
      <c r="Z193" s="23"/>
      <c r="AA193" s="23"/>
      <c r="AB193" s="23"/>
      <c r="AC193" s="23"/>
      <c r="AD193" s="23"/>
      <c r="AE193" s="23"/>
      <c r="AF193" s="23"/>
      <c r="AG193" s="23"/>
      <c r="AH193" s="55"/>
      <c r="AI193" s="34"/>
      <c r="AJ193" s="34"/>
      <c r="AK193" s="23"/>
      <c r="AL193" s="23"/>
      <c r="AM193" s="23"/>
      <c r="AN193" s="23"/>
      <c r="AO193" s="23"/>
      <c r="AP193" s="23"/>
      <c r="AQ193" s="23"/>
      <c r="AR193"/>
    </row>
    <row r="194" spans="1:44" s="8" customFormat="1" ht="15" customHeight="1" x14ac:dyDescent="0.25">
      <c r="A194" s="22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23"/>
      <c r="P194" s="23"/>
      <c r="Q194" s="23"/>
      <c r="R194" s="23"/>
      <c r="S194" s="23"/>
      <c r="T194" s="23"/>
      <c r="U194" s="34"/>
      <c r="V194" s="34"/>
      <c r="W194" s="34"/>
      <c r="X194" s="34"/>
      <c r="Y194" s="23"/>
      <c r="Z194" s="23"/>
      <c r="AA194" s="23"/>
      <c r="AB194" s="23"/>
      <c r="AC194" s="23"/>
      <c r="AD194" s="23"/>
      <c r="AE194" s="23"/>
      <c r="AF194" s="23"/>
      <c r="AG194" s="23"/>
      <c r="AH194" s="55"/>
      <c r="AI194" s="34"/>
      <c r="AJ194" s="34"/>
      <c r="AK194" s="23"/>
      <c r="AL194" s="23"/>
      <c r="AM194" s="23"/>
      <c r="AN194" s="23"/>
      <c r="AO194" s="23"/>
      <c r="AP194" s="23"/>
      <c r="AQ194" s="23"/>
      <c r="AR194"/>
    </row>
    <row r="195" spans="1:44" s="8" customFormat="1" ht="15" customHeight="1" x14ac:dyDescent="0.25">
      <c r="A195" s="22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23"/>
      <c r="P195" s="23"/>
      <c r="Q195" s="23"/>
      <c r="R195" s="23"/>
      <c r="S195" s="23"/>
      <c r="T195" s="23"/>
      <c r="U195" s="34"/>
      <c r="V195" s="34"/>
      <c r="W195" s="34"/>
      <c r="X195" s="34"/>
      <c r="Y195" s="23"/>
      <c r="Z195" s="23"/>
      <c r="AA195" s="23"/>
      <c r="AB195" s="23"/>
      <c r="AC195" s="23"/>
      <c r="AD195" s="23"/>
      <c r="AE195" s="23"/>
      <c r="AF195" s="23"/>
      <c r="AG195" s="23"/>
      <c r="AH195" s="55"/>
      <c r="AI195" s="34"/>
      <c r="AJ195" s="34"/>
      <c r="AK195" s="23"/>
      <c r="AL195" s="23"/>
      <c r="AM195" s="23"/>
      <c r="AN195" s="23"/>
      <c r="AO195" s="23"/>
      <c r="AP195" s="23"/>
      <c r="AQ195" s="23"/>
      <c r="AR195"/>
    </row>
    <row r="196" spans="1:44" s="8" customFormat="1" ht="15" customHeight="1" x14ac:dyDescent="0.25">
      <c r="A196" s="22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23"/>
      <c r="P196" s="23"/>
      <c r="Q196" s="23"/>
      <c r="R196" s="23"/>
      <c r="S196" s="23"/>
      <c r="T196" s="23"/>
      <c r="U196" s="34"/>
      <c r="V196" s="34"/>
      <c r="W196" s="34"/>
      <c r="X196" s="34"/>
      <c r="Y196" s="23"/>
      <c r="Z196" s="23"/>
      <c r="AA196" s="23"/>
      <c r="AB196" s="23"/>
      <c r="AC196" s="23"/>
      <c r="AD196" s="23"/>
      <c r="AE196" s="23"/>
      <c r="AF196" s="23"/>
      <c r="AG196" s="23"/>
      <c r="AH196" s="55"/>
      <c r="AI196" s="34"/>
      <c r="AJ196" s="34"/>
      <c r="AK196" s="23"/>
      <c r="AL196" s="23"/>
      <c r="AM196" s="23"/>
      <c r="AN196" s="23"/>
      <c r="AO196" s="23"/>
      <c r="AP196" s="23"/>
      <c r="AQ196" s="23"/>
      <c r="AR196"/>
    </row>
    <row r="197" spans="1:44" s="8" customFormat="1" ht="15" customHeight="1" x14ac:dyDescent="0.25">
      <c r="A197" s="22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23"/>
      <c r="P197" s="23"/>
      <c r="Q197" s="23"/>
      <c r="R197" s="23"/>
      <c r="S197" s="23"/>
      <c r="T197" s="23"/>
      <c r="U197" s="34"/>
      <c r="V197" s="34"/>
      <c r="W197" s="34"/>
      <c r="X197" s="34"/>
      <c r="Y197" s="23"/>
      <c r="Z197" s="23"/>
      <c r="AA197" s="23"/>
      <c r="AB197" s="23"/>
      <c r="AC197" s="23"/>
      <c r="AD197" s="23"/>
      <c r="AE197" s="23"/>
      <c r="AF197" s="23"/>
      <c r="AG197" s="23"/>
      <c r="AH197" s="55"/>
      <c r="AI197" s="34"/>
      <c r="AJ197" s="34"/>
      <c r="AK197" s="23"/>
      <c r="AL197" s="23"/>
      <c r="AM197" s="23"/>
      <c r="AN197" s="23"/>
      <c r="AO197" s="23"/>
      <c r="AP197" s="23"/>
      <c r="AQ197" s="23"/>
      <c r="AR197"/>
    </row>
    <row r="198" spans="1:44" s="8" customFormat="1" ht="15" customHeight="1" x14ac:dyDescent="0.25">
      <c r="A198" s="22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23"/>
      <c r="P198" s="23"/>
      <c r="Q198" s="23"/>
      <c r="R198" s="23"/>
      <c r="S198" s="23"/>
      <c r="T198" s="23"/>
      <c r="U198" s="34"/>
      <c r="V198" s="34"/>
      <c r="W198" s="34"/>
      <c r="X198" s="34"/>
      <c r="Y198" s="23"/>
      <c r="Z198" s="23"/>
      <c r="AA198" s="23"/>
      <c r="AB198" s="23"/>
      <c r="AC198" s="23"/>
      <c r="AD198" s="23"/>
      <c r="AE198" s="23"/>
      <c r="AF198" s="23"/>
      <c r="AG198" s="23"/>
      <c r="AH198" s="55"/>
      <c r="AI198" s="34"/>
      <c r="AJ198" s="34"/>
      <c r="AK198" s="23"/>
      <c r="AL198" s="23"/>
      <c r="AM198" s="23"/>
      <c r="AN198" s="23"/>
      <c r="AO198" s="23"/>
      <c r="AP198" s="23"/>
      <c r="AQ198" s="23"/>
      <c r="AR198"/>
    </row>
    <row r="199" spans="1:44" s="8" customFormat="1" ht="15" customHeight="1" x14ac:dyDescent="0.25">
      <c r="A199" s="22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23"/>
      <c r="P199" s="23"/>
      <c r="Q199" s="23"/>
      <c r="R199" s="23"/>
      <c r="S199" s="23"/>
      <c r="T199" s="23"/>
      <c r="U199" s="34"/>
      <c r="V199" s="34"/>
      <c r="W199" s="34"/>
      <c r="X199" s="34"/>
      <c r="Y199" s="23"/>
      <c r="Z199" s="23"/>
      <c r="AA199" s="23"/>
      <c r="AB199" s="23"/>
      <c r="AC199" s="23"/>
      <c r="AD199" s="23"/>
      <c r="AE199" s="23"/>
      <c r="AF199" s="23"/>
      <c r="AG199" s="23"/>
      <c r="AH199" s="55"/>
      <c r="AI199" s="34"/>
      <c r="AJ199" s="34"/>
      <c r="AK199" s="23"/>
      <c r="AL199" s="23"/>
      <c r="AM199" s="23"/>
      <c r="AN199" s="23"/>
      <c r="AO199" s="23"/>
      <c r="AP199" s="23"/>
      <c r="AQ199" s="23"/>
      <c r="AR199"/>
    </row>
    <row r="200" spans="1:44" s="8" customFormat="1" ht="15" customHeight="1" x14ac:dyDescent="0.25">
      <c r="A200" s="22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23"/>
      <c r="P200" s="23"/>
      <c r="Q200" s="23"/>
      <c r="R200" s="23"/>
      <c r="S200" s="23"/>
      <c r="T200" s="23"/>
      <c r="U200" s="34"/>
      <c r="V200" s="34"/>
      <c r="W200" s="34"/>
      <c r="X200" s="34"/>
      <c r="Y200" s="23"/>
      <c r="Z200" s="23"/>
      <c r="AA200" s="23"/>
      <c r="AB200" s="23"/>
      <c r="AC200" s="23"/>
      <c r="AD200" s="23"/>
      <c r="AE200" s="23"/>
      <c r="AF200" s="23"/>
      <c r="AG200" s="23"/>
      <c r="AH200" s="55"/>
      <c r="AI200" s="34"/>
      <c r="AJ200" s="34"/>
      <c r="AK200" s="23"/>
      <c r="AL200" s="23"/>
      <c r="AM200" s="23"/>
      <c r="AN200" s="23"/>
      <c r="AO200" s="23"/>
      <c r="AP200" s="23"/>
      <c r="AQ200" s="23"/>
      <c r="AR200"/>
    </row>
    <row r="201" spans="1:44" s="8" customFormat="1" ht="15" customHeight="1" x14ac:dyDescent="0.25">
      <c r="A201" s="22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23"/>
      <c r="P201" s="23"/>
      <c r="Q201" s="23"/>
      <c r="R201" s="23"/>
      <c r="S201" s="23"/>
      <c r="T201" s="23"/>
      <c r="U201" s="34"/>
      <c r="V201" s="34"/>
      <c r="W201" s="34"/>
      <c r="X201" s="34"/>
      <c r="Y201" s="23"/>
      <c r="Z201" s="23"/>
      <c r="AA201" s="23"/>
      <c r="AB201" s="23"/>
      <c r="AC201" s="23"/>
      <c r="AD201" s="23"/>
      <c r="AE201" s="23"/>
      <c r="AF201" s="23"/>
      <c r="AG201" s="23"/>
      <c r="AH201" s="55"/>
      <c r="AI201" s="34"/>
      <c r="AJ201" s="34"/>
      <c r="AK201" s="23"/>
      <c r="AL201" s="23"/>
      <c r="AM201" s="23"/>
      <c r="AN201" s="23"/>
      <c r="AO201" s="23"/>
      <c r="AP201" s="23"/>
      <c r="AQ201" s="23"/>
      <c r="AR201"/>
    </row>
    <row r="202" spans="1:44" s="8" customFormat="1" ht="15" customHeight="1" x14ac:dyDescent="0.25">
      <c r="A202" s="22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23"/>
      <c r="P202" s="23"/>
      <c r="Q202" s="23"/>
      <c r="R202" s="23"/>
      <c r="S202" s="23"/>
      <c r="T202" s="23"/>
      <c r="U202" s="34"/>
      <c r="V202" s="34"/>
      <c r="W202" s="34"/>
      <c r="X202" s="34"/>
      <c r="Y202" s="23"/>
      <c r="Z202" s="23"/>
      <c r="AA202" s="23"/>
      <c r="AB202" s="23"/>
      <c r="AC202" s="23"/>
      <c r="AD202" s="23"/>
      <c r="AE202" s="23"/>
      <c r="AF202" s="23"/>
      <c r="AG202" s="23"/>
      <c r="AH202" s="55"/>
      <c r="AI202" s="34"/>
      <c r="AJ202" s="34"/>
      <c r="AK202" s="23"/>
      <c r="AL202" s="23"/>
      <c r="AM202" s="23"/>
      <c r="AN202" s="23"/>
      <c r="AO202" s="23"/>
      <c r="AP202" s="23"/>
      <c r="AQ202" s="23"/>
      <c r="AR202"/>
    </row>
    <row r="203" spans="1:44" ht="15" customHeight="1" x14ac:dyDescent="0.25">
      <c r="AG203" s="23"/>
      <c r="AH203" s="55"/>
      <c r="AI203" s="34"/>
      <c r="AJ203" s="34"/>
    </row>
    <row r="204" spans="1:44" ht="15" customHeight="1" x14ac:dyDescent="0.25">
      <c r="AG204" s="23"/>
      <c r="AH204" s="55"/>
      <c r="AI204" s="34"/>
      <c r="AJ204" s="34"/>
    </row>
    <row r="205" spans="1:44" ht="15" customHeight="1" x14ac:dyDescent="0.25">
      <c r="AG205" s="23"/>
      <c r="AH205" s="55"/>
      <c r="AI205" s="34"/>
      <c r="AJ205" s="34"/>
    </row>
    <row r="206" spans="1:44" ht="15" customHeight="1" x14ac:dyDescent="0.25">
      <c r="AG206" s="23"/>
      <c r="AH206" s="55"/>
      <c r="AI206" s="34"/>
      <c r="AJ206" s="34"/>
    </row>
    <row r="207" spans="1:44" ht="15" customHeight="1" x14ac:dyDescent="0.25">
      <c r="AG207" s="23"/>
      <c r="AH207" s="55"/>
      <c r="AI207" s="34"/>
      <c r="AJ207" s="34"/>
    </row>
    <row r="208" spans="1:44" ht="15" customHeight="1" x14ac:dyDescent="0.25">
      <c r="AG208" s="23"/>
      <c r="AH208" s="55"/>
      <c r="AI208" s="34"/>
      <c r="AJ208" s="34"/>
    </row>
    <row r="209" spans="33:36" ht="15" customHeight="1" x14ac:dyDescent="0.25">
      <c r="AG209" s="23"/>
      <c r="AH209" s="55"/>
      <c r="AI209" s="34"/>
      <c r="AJ209" s="34"/>
    </row>
  </sheetData>
  <sortState xmlns:xlrd2="http://schemas.microsoft.com/office/spreadsheetml/2017/richdata2" ref="B24:AQ25">
    <sortCondition ref="B24: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89</v>
      </c>
      <c r="C1" s="5"/>
      <c r="D1" s="88"/>
      <c r="E1" s="110" t="s">
        <v>90</v>
      </c>
      <c r="F1" s="143"/>
      <c r="G1" s="64"/>
      <c r="H1" s="64"/>
      <c r="I1" s="6"/>
      <c r="J1" s="5"/>
      <c r="K1" s="8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43"/>
      <c r="AB1" s="143"/>
      <c r="AC1" s="64"/>
      <c r="AD1" s="64"/>
      <c r="AE1" s="6"/>
      <c r="AF1" s="5"/>
      <c r="AG1" s="8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27" t="s">
        <v>105</v>
      </c>
      <c r="C2" s="61"/>
      <c r="D2" s="144"/>
      <c r="E2" s="12" t="s">
        <v>12</v>
      </c>
      <c r="F2" s="13"/>
      <c r="G2" s="13"/>
      <c r="H2" s="13"/>
      <c r="I2" s="19"/>
      <c r="J2" s="14"/>
      <c r="K2" s="101"/>
      <c r="L2" s="21" t="s">
        <v>152</v>
      </c>
      <c r="M2" s="13"/>
      <c r="N2" s="13"/>
      <c r="O2" s="20"/>
      <c r="P2" s="18"/>
      <c r="Q2" s="21" t="s">
        <v>153</v>
      </c>
      <c r="R2" s="13"/>
      <c r="S2" s="13"/>
      <c r="T2" s="13"/>
      <c r="U2" s="19"/>
      <c r="V2" s="20"/>
      <c r="W2" s="18"/>
      <c r="X2" s="145" t="s">
        <v>154</v>
      </c>
      <c r="Y2" s="146"/>
      <c r="Z2" s="147"/>
      <c r="AA2" s="12" t="s">
        <v>12</v>
      </c>
      <c r="AB2" s="13"/>
      <c r="AC2" s="13"/>
      <c r="AD2" s="13"/>
      <c r="AE2" s="19"/>
      <c r="AF2" s="14"/>
      <c r="AG2" s="101"/>
      <c r="AH2" s="21" t="s">
        <v>155</v>
      </c>
      <c r="AI2" s="13"/>
      <c r="AJ2" s="13"/>
      <c r="AK2" s="20"/>
      <c r="AL2" s="18"/>
      <c r="AM2" s="21" t="s">
        <v>153</v>
      </c>
      <c r="AN2" s="13"/>
      <c r="AO2" s="13"/>
      <c r="AP2" s="13"/>
      <c r="AQ2" s="19"/>
      <c r="AR2" s="20"/>
      <c r="AS2" s="14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8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8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1"/>
      <c r="M4" s="17"/>
      <c r="N4" s="17"/>
      <c r="O4" s="17"/>
      <c r="P4" s="23"/>
      <c r="Q4" s="24"/>
      <c r="R4" s="24"/>
      <c r="S4" s="26"/>
      <c r="T4" s="24"/>
      <c r="U4" s="24"/>
      <c r="V4" s="149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50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1"/>
      <c r="M5" s="17"/>
      <c r="N5" s="17"/>
      <c r="O5" s="17"/>
      <c r="P5" s="23"/>
      <c r="Q5" s="24"/>
      <c r="R5" s="24"/>
      <c r="S5" s="26"/>
      <c r="T5" s="24"/>
      <c r="U5" s="24"/>
      <c r="V5" s="149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50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71"/>
      <c r="M6" s="17"/>
      <c r="N6" s="17"/>
      <c r="O6" s="17"/>
      <c r="P6" s="23"/>
      <c r="Q6" s="24"/>
      <c r="R6" s="24"/>
      <c r="S6" s="26"/>
      <c r="T6" s="24"/>
      <c r="U6" s="24"/>
      <c r="V6" s="149"/>
      <c r="W6" s="29"/>
      <c r="X6" s="24">
        <v>2007</v>
      </c>
      <c r="Y6" s="24" t="s">
        <v>107</v>
      </c>
      <c r="Z6" s="25" t="s">
        <v>110</v>
      </c>
      <c r="AA6" s="24">
        <v>8</v>
      </c>
      <c r="AB6" s="24">
        <v>1</v>
      </c>
      <c r="AC6" s="24">
        <v>1</v>
      </c>
      <c r="AD6" s="24">
        <v>3</v>
      </c>
      <c r="AE6" s="24">
        <v>19</v>
      </c>
      <c r="AF6" s="31">
        <v>0.55879999999999996</v>
      </c>
      <c r="AG6" s="166">
        <v>34</v>
      </c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50"/>
      <c r="AS6" s="167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71"/>
      <c r="M7" s="17"/>
      <c r="N7" s="17"/>
      <c r="O7" s="17"/>
      <c r="P7" s="23"/>
      <c r="Q7" s="24"/>
      <c r="R7" s="24"/>
      <c r="S7" s="26"/>
      <c r="T7" s="24"/>
      <c r="U7" s="24"/>
      <c r="V7" s="149"/>
      <c r="W7" s="29"/>
      <c r="X7" s="24">
        <v>2008</v>
      </c>
      <c r="Y7" s="24" t="s">
        <v>109</v>
      </c>
      <c r="Z7" s="25" t="s">
        <v>110</v>
      </c>
      <c r="AA7" s="24">
        <v>13</v>
      </c>
      <c r="AB7" s="24">
        <v>1</v>
      </c>
      <c r="AC7" s="24">
        <v>7</v>
      </c>
      <c r="AD7" s="24">
        <v>10</v>
      </c>
      <c r="AE7" s="24">
        <v>36</v>
      </c>
      <c r="AF7" s="31">
        <v>0.48</v>
      </c>
      <c r="AG7" s="166">
        <v>75</v>
      </c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50"/>
      <c r="AS7" s="167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1"/>
      <c r="M8" s="17"/>
      <c r="N8" s="17"/>
      <c r="O8" s="17"/>
      <c r="P8" s="23"/>
      <c r="Q8" s="24"/>
      <c r="R8" s="24"/>
      <c r="S8" s="26"/>
      <c r="T8" s="24"/>
      <c r="U8" s="24"/>
      <c r="V8" s="149"/>
      <c r="W8" s="29"/>
      <c r="X8" s="24">
        <v>2009</v>
      </c>
      <c r="Y8" s="24" t="s">
        <v>107</v>
      </c>
      <c r="Z8" s="25" t="s">
        <v>110</v>
      </c>
      <c r="AA8" s="24">
        <v>16</v>
      </c>
      <c r="AB8" s="24">
        <v>2</v>
      </c>
      <c r="AC8" s="24">
        <v>34</v>
      </c>
      <c r="AD8" s="24">
        <v>18</v>
      </c>
      <c r="AE8" s="24">
        <v>92</v>
      </c>
      <c r="AF8" s="31">
        <v>0.65710000000000002</v>
      </c>
      <c r="AG8" s="166">
        <v>140</v>
      </c>
      <c r="AH8" s="17" t="s">
        <v>67</v>
      </c>
      <c r="AI8" s="17"/>
      <c r="AJ8" s="17" t="s">
        <v>107</v>
      </c>
      <c r="AK8" s="17" t="s">
        <v>107</v>
      </c>
      <c r="AL8" s="23"/>
      <c r="AM8" s="24"/>
      <c r="AN8" s="24"/>
      <c r="AO8" s="24"/>
      <c r="AP8" s="24"/>
      <c r="AQ8" s="24"/>
      <c r="AR8" s="150"/>
      <c r="AS8" s="167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2010</v>
      </c>
      <c r="C9" s="28" t="s">
        <v>58</v>
      </c>
      <c r="D9" s="25" t="s">
        <v>106</v>
      </c>
      <c r="E9" s="24">
        <v>16</v>
      </c>
      <c r="F9" s="24">
        <v>0</v>
      </c>
      <c r="G9" s="24">
        <v>14</v>
      </c>
      <c r="H9" s="26">
        <v>4</v>
      </c>
      <c r="I9" s="24">
        <v>51</v>
      </c>
      <c r="J9" s="27">
        <v>0.5</v>
      </c>
      <c r="K9" s="29">
        <v>102</v>
      </c>
      <c r="L9" s="71"/>
      <c r="M9" s="17"/>
      <c r="N9" s="17"/>
      <c r="O9" s="17"/>
      <c r="P9" s="23"/>
      <c r="Q9" s="24">
        <v>5</v>
      </c>
      <c r="R9" s="24">
        <v>0</v>
      </c>
      <c r="S9" s="26">
        <v>5</v>
      </c>
      <c r="T9" s="24">
        <v>1</v>
      </c>
      <c r="U9" s="24">
        <v>19</v>
      </c>
      <c r="V9" s="149">
        <v>0.55900000000000005</v>
      </c>
      <c r="W9" s="29">
        <v>34</v>
      </c>
      <c r="X9" s="24">
        <v>2010</v>
      </c>
      <c r="Y9" s="24" t="s">
        <v>67</v>
      </c>
      <c r="Z9" s="25" t="s">
        <v>110</v>
      </c>
      <c r="AA9" s="24">
        <v>1</v>
      </c>
      <c r="AB9" s="24">
        <v>1</v>
      </c>
      <c r="AC9" s="24">
        <v>4</v>
      </c>
      <c r="AD9" s="24">
        <v>1</v>
      </c>
      <c r="AE9" s="24">
        <v>9</v>
      </c>
      <c r="AF9" s="31">
        <v>0.9</v>
      </c>
      <c r="AG9" s="166">
        <v>10</v>
      </c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50"/>
      <c r="AS9" s="167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>
        <v>2013</v>
      </c>
      <c r="C10" s="28" t="s">
        <v>107</v>
      </c>
      <c r="D10" s="25" t="s">
        <v>108</v>
      </c>
      <c r="E10" s="24">
        <v>3</v>
      </c>
      <c r="F10" s="24">
        <v>0</v>
      </c>
      <c r="G10" s="24">
        <v>3</v>
      </c>
      <c r="H10" s="26">
        <v>2</v>
      </c>
      <c r="I10" s="24">
        <v>10</v>
      </c>
      <c r="J10" s="27">
        <v>0.47299999999999998</v>
      </c>
      <c r="K10" s="29">
        <v>21</v>
      </c>
      <c r="L10" s="71"/>
      <c r="M10" s="17"/>
      <c r="N10" s="17"/>
      <c r="O10" s="17"/>
      <c r="P10" s="23"/>
      <c r="Q10" s="24"/>
      <c r="R10" s="24"/>
      <c r="S10" s="26"/>
      <c r="T10" s="24"/>
      <c r="U10" s="24"/>
      <c r="V10" s="149"/>
      <c r="W10" s="29"/>
      <c r="X10" s="24"/>
      <c r="Y10" s="28"/>
      <c r="Z10" s="25"/>
      <c r="AA10" s="24"/>
      <c r="AB10" s="24"/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5"/>
      <c r="AN10" s="25"/>
      <c r="AO10" s="25"/>
      <c r="AP10" s="25"/>
      <c r="AQ10" s="25"/>
      <c r="AR10" s="41"/>
      <c r="AS10" s="167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/>
      <c r="C11" s="28"/>
      <c r="D11" s="25"/>
      <c r="E11" s="24"/>
      <c r="F11" s="24"/>
      <c r="G11" s="24"/>
      <c r="H11" s="26"/>
      <c r="I11" s="24"/>
      <c r="J11" s="27"/>
      <c r="K11" s="29"/>
      <c r="L11" s="71"/>
      <c r="M11" s="17"/>
      <c r="N11" s="17"/>
      <c r="O11" s="17"/>
      <c r="P11" s="23"/>
      <c r="Q11" s="24"/>
      <c r="R11" s="24"/>
      <c r="S11" s="26"/>
      <c r="T11" s="24"/>
      <c r="U11" s="24"/>
      <c r="V11" s="149"/>
      <c r="W11" s="29"/>
      <c r="X11" s="24"/>
      <c r="Y11" s="28"/>
      <c r="Z11" s="25"/>
      <c r="AA11" s="24"/>
      <c r="AB11" s="24"/>
      <c r="AC11" s="24"/>
      <c r="AD11" s="26"/>
      <c r="AE11" s="24"/>
      <c r="AF11" s="27"/>
      <c r="AG11" s="29"/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50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/>
      <c r="C12" s="28"/>
      <c r="D12" s="25"/>
      <c r="E12" s="24"/>
      <c r="F12" s="24"/>
      <c r="G12" s="24"/>
      <c r="H12" s="26"/>
      <c r="I12" s="24"/>
      <c r="J12" s="27"/>
      <c r="K12" s="29"/>
      <c r="L12" s="71"/>
      <c r="M12" s="17"/>
      <c r="N12" s="17"/>
      <c r="O12" s="17"/>
      <c r="P12" s="23"/>
      <c r="Q12" s="24"/>
      <c r="R12" s="24"/>
      <c r="S12" s="26"/>
      <c r="T12" s="24"/>
      <c r="U12" s="24"/>
      <c r="V12" s="149"/>
      <c r="W12" s="29"/>
      <c r="X12" s="24">
        <v>2018</v>
      </c>
      <c r="Y12" s="24" t="s">
        <v>67</v>
      </c>
      <c r="Z12" s="25" t="s">
        <v>110</v>
      </c>
      <c r="AA12" s="24">
        <v>2</v>
      </c>
      <c r="AB12" s="24">
        <v>0</v>
      </c>
      <c r="AC12" s="24">
        <v>10</v>
      </c>
      <c r="AD12" s="24">
        <v>3</v>
      </c>
      <c r="AE12" s="24">
        <v>16</v>
      </c>
      <c r="AF12" s="31">
        <v>0.84209999999999996</v>
      </c>
      <c r="AG12" s="166">
        <f>PRODUCT(AE12/AF12)</f>
        <v>19.000118750742192</v>
      </c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150"/>
      <c r="AS12" s="1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66" t="s">
        <v>156</v>
      </c>
      <c r="C13" s="70"/>
      <c r="D13" s="69"/>
      <c r="E13" s="68">
        <f>SUM(E4:E12)</f>
        <v>19</v>
      </c>
      <c r="F13" s="68">
        <f>SUM(F4:F12)</f>
        <v>0</v>
      </c>
      <c r="G13" s="68">
        <f>SUM(G4:G12)</f>
        <v>17</v>
      </c>
      <c r="H13" s="68">
        <f>SUM(H4:H12)</f>
        <v>6</v>
      </c>
      <c r="I13" s="68">
        <f>SUM(I4:I12)</f>
        <v>61</v>
      </c>
      <c r="J13" s="151">
        <f>PRODUCT(I13/K13)</f>
        <v>0.49593495934959347</v>
      </c>
      <c r="K13" s="101">
        <f>SUM(K4:K12)</f>
        <v>123</v>
      </c>
      <c r="L13" s="21"/>
      <c r="M13" s="19"/>
      <c r="N13" s="76"/>
      <c r="O13" s="77"/>
      <c r="P13" s="23"/>
      <c r="Q13" s="68">
        <f>SUM(Q4:Q12)</f>
        <v>5</v>
      </c>
      <c r="R13" s="68">
        <f>SUM(R4:R12)</f>
        <v>0</v>
      </c>
      <c r="S13" s="68">
        <f>SUM(S4:S12)</f>
        <v>5</v>
      </c>
      <c r="T13" s="68">
        <f>SUM(T4:T12)</f>
        <v>1</v>
      </c>
      <c r="U13" s="68">
        <f>SUM(U4:U12)</f>
        <v>19</v>
      </c>
      <c r="V13" s="151">
        <f>PRODUCT(U13/W13)</f>
        <v>0.55882352941176472</v>
      </c>
      <c r="W13" s="101">
        <f>SUM(W4:W12)</f>
        <v>34</v>
      </c>
      <c r="X13" s="15" t="s">
        <v>156</v>
      </c>
      <c r="Y13" s="16"/>
      <c r="Z13" s="14"/>
      <c r="AA13" s="68">
        <f>SUM(AA4:AA12)</f>
        <v>40</v>
      </c>
      <c r="AB13" s="68">
        <f>SUM(AB4:AB12)</f>
        <v>5</v>
      </c>
      <c r="AC13" s="68">
        <f>SUM(AC4:AC12)</f>
        <v>56</v>
      </c>
      <c r="AD13" s="68">
        <f>SUM(AD4:AD12)</f>
        <v>35</v>
      </c>
      <c r="AE13" s="68">
        <f>SUM(AE4:AE12)</f>
        <v>172</v>
      </c>
      <c r="AF13" s="151">
        <f>PRODUCT(AE13/AG13)</f>
        <v>0.61870477168470916</v>
      </c>
      <c r="AG13" s="101">
        <f>SUM(AG4:AG12)</f>
        <v>278.00011875074222</v>
      </c>
      <c r="AH13" s="21"/>
      <c r="AI13" s="19"/>
      <c r="AJ13" s="76"/>
      <c r="AK13" s="77"/>
      <c r="AL13" s="23"/>
      <c r="AM13" s="68">
        <f>SUM(AM4:AM12)</f>
        <v>0</v>
      </c>
      <c r="AN13" s="68">
        <f>SUM(AN4:AN12)</f>
        <v>0</v>
      </c>
      <c r="AO13" s="68">
        <f>SUM(AO4:AO12)</f>
        <v>0</v>
      </c>
      <c r="AP13" s="68">
        <f>SUM(AP4:AP12)</f>
        <v>0</v>
      </c>
      <c r="AQ13" s="68">
        <f>SUM(AQ4:AQ12)</f>
        <v>0</v>
      </c>
      <c r="AR13" s="151">
        <v>0</v>
      </c>
      <c r="AS13" s="148">
        <f>SUM(AS4:AS12)</f>
        <v>0</v>
      </c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4"/>
      <c r="C14" s="34"/>
      <c r="D14" s="34"/>
      <c r="E14" s="34"/>
      <c r="F14" s="34"/>
      <c r="G14" s="34"/>
      <c r="H14" s="34"/>
      <c r="I14" s="34"/>
      <c r="J14" s="35"/>
      <c r="K14" s="29"/>
      <c r="L14" s="23"/>
      <c r="M14" s="23"/>
      <c r="N14" s="23"/>
      <c r="O14" s="23"/>
      <c r="P14" s="34"/>
      <c r="Q14" s="34"/>
      <c r="R14" s="34"/>
      <c r="S14" s="34"/>
      <c r="T14" s="34"/>
      <c r="U14" s="23"/>
      <c r="V14" s="23"/>
      <c r="W14" s="29"/>
      <c r="X14" s="34"/>
      <c r="Y14" s="34"/>
      <c r="Z14" s="34"/>
      <c r="AA14" s="34"/>
      <c r="AB14" s="34"/>
      <c r="AC14" s="34"/>
      <c r="AD14" s="34"/>
      <c r="AE14" s="34"/>
      <c r="AF14" s="35"/>
      <c r="AG14" s="29"/>
      <c r="AH14" s="23"/>
      <c r="AI14" s="23"/>
      <c r="AJ14" s="23"/>
      <c r="AK14" s="23"/>
      <c r="AL14" s="34"/>
      <c r="AM14" s="34"/>
      <c r="AN14" s="34"/>
      <c r="AO14" s="34"/>
      <c r="AP14" s="34"/>
      <c r="AQ14" s="23"/>
      <c r="AR14" s="23"/>
      <c r="AS14" s="29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52" t="s">
        <v>157</v>
      </c>
      <c r="C15" s="153"/>
      <c r="D15" s="154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17" t="s">
        <v>21</v>
      </c>
      <c r="K15" s="23"/>
      <c r="L15" s="17" t="s">
        <v>26</v>
      </c>
      <c r="M15" s="17" t="s">
        <v>27</v>
      </c>
      <c r="N15" s="17" t="s">
        <v>158</v>
      </c>
      <c r="O15" s="17" t="s">
        <v>159</v>
      </c>
      <c r="Q15" s="34"/>
      <c r="R15" s="34" t="s">
        <v>62</v>
      </c>
      <c r="S15" s="34"/>
      <c r="T15" s="34" t="s">
        <v>114</v>
      </c>
      <c r="U15" s="23"/>
      <c r="V15" s="29"/>
      <c r="W15" s="29"/>
      <c r="X15" s="29"/>
      <c r="Y15" s="29"/>
      <c r="Z15" s="29"/>
      <c r="AA15" s="29"/>
      <c r="AB15" s="29"/>
      <c r="AC15" s="34"/>
      <c r="AD15" s="34"/>
      <c r="AE15" s="34"/>
      <c r="AF15" s="34"/>
      <c r="AG15" s="34"/>
      <c r="AH15" s="34"/>
      <c r="AI15" s="34"/>
      <c r="AJ15" s="34"/>
      <c r="AK15" s="34"/>
      <c r="AM15" s="29"/>
      <c r="AN15" s="29"/>
      <c r="AO15" s="29"/>
      <c r="AP15" s="29"/>
      <c r="AQ15" s="29"/>
      <c r="AR15" s="29"/>
      <c r="AS15" s="29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39" t="s">
        <v>11</v>
      </c>
      <c r="C16" s="11"/>
      <c r="D16" s="41"/>
      <c r="E16" s="155">
        <v>442</v>
      </c>
      <c r="F16" s="155">
        <v>41</v>
      </c>
      <c r="G16" s="155">
        <v>537</v>
      </c>
      <c r="H16" s="155">
        <v>256</v>
      </c>
      <c r="I16" s="155">
        <v>1440</v>
      </c>
      <c r="J16" s="156">
        <v>0.55600000000000005</v>
      </c>
      <c r="K16" s="34">
        <f>PRODUCT(I16/J16)</f>
        <v>2589.9280575539565</v>
      </c>
      <c r="L16" s="157">
        <f>PRODUCT((F16+G16)/E16)</f>
        <v>1.3076923076923077</v>
      </c>
      <c r="M16" s="157">
        <f>PRODUCT(H16/E16)</f>
        <v>0.579185520361991</v>
      </c>
      <c r="N16" s="157">
        <f>PRODUCT((F16+G16+H16)/E16)</f>
        <v>1.8868778280542986</v>
      </c>
      <c r="O16" s="157">
        <f>PRODUCT(I16/E16)</f>
        <v>3.2579185520361991</v>
      </c>
      <c r="Q16" s="34"/>
      <c r="R16" s="34"/>
      <c r="S16" s="34"/>
      <c r="T16" s="34" t="s">
        <v>115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58" t="s">
        <v>105</v>
      </c>
      <c r="C17" s="159"/>
      <c r="D17" s="160"/>
      <c r="E17" s="155">
        <f>PRODUCT(E13+Q13)</f>
        <v>24</v>
      </c>
      <c r="F17" s="155">
        <f>PRODUCT(F13+R13)</f>
        <v>0</v>
      </c>
      <c r="G17" s="155">
        <f>PRODUCT(G13+S13)</f>
        <v>22</v>
      </c>
      <c r="H17" s="155">
        <f>PRODUCT(H13+T13)</f>
        <v>7</v>
      </c>
      <c r="I17" s="155">
        <f>PRODUCT(I13+U13)</f>
        <v>80</v>
      </c>
      <c r="J17" s="156">
        <f>PRODUCT(I17/K17)</f>
        <v>0.50955414012738853</v>
      </c>
      <c r="K17" s="34">
        <f>PRODUCT(K13+W13)</f>
        <v>157</v>
      </c>
      <c r="L17" s="157">
        <f>PRODUCT((F17+G17)/E17)</f>
        <v>0.91666666666666663</v>
      </c>
      <c r="M17" s="157">
        <f>PRODUCT(H17/E17)</f>
        <v>0.29166666666666669</v>
      </c>
      <c r="N17" s="157">
        <f>PRODUCT((F17+G17+H17)/E17)</f>
        <v>1.2083333333333333</v>
      </c>
      <c r="O17" s="157">
        <f>PRODUCT(I17/E17)</f>
        <v>3.3333333333333335</v>
      </c>
      <c r="Q17" s="34"/>
      <c r="R17" s="34"/>
      <c r="S17" s="34"/>
      <c r="T17" s="34" t="s">
        <v>116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161" t="s">
        <v>154</v>
      </c>
      <c r="C18" s="162"/>
      <c r="D18" s="163"/>
      <c r="E18" s="155">
        <f>PRODUCT(AA13+AM13)</f>
        <v>40</v>
      </c>
      <c r="F18" s="155">
        <f>PRODUCT(AB13+AN13)</f>
        <v>5</v>
      </c>
      <c r="G18" s="155">
        <f>PRODUCT(AC13+AO13)</f>
        <v>56</v>
      </c>
      <c r="H18" s="155">
        <f>PRODUCT(AD13+AP13)</f>
        <v>35</v>
      </c>
      <c r="I18" s="155">
        <f>PRODUCT(AE13+AQ13)</f>
        <v>172</v>
      </c>
      <c r="J18" s="156">
        <f>PRODUCT(I18/K18)</f>
        <v>0.61870477168470916</v>
      </c>
      <c r="K18" s="23">
        <f>PRODUCT(AG13+AS13)</f>
        <v>278.00011875074222</v>
      </c>
      <c r="L18" s="157">
        <f>PRODUCT((F18+G18)/E18)</f>
        <v>1.5249999999999999</v>
      </c>
      <c r="M18" s="157">
        <f>PRODUCT(H18/E18)</f>
        <v>0.875</v>
      </c>
      <c r="N18" s="157">
        <f>PRODUCT((F18+G18+H18)/E18)</f>
        <v>2.4</v>
      </c>
      <c r="O18" s="157">
        <f>PRODUCT(I18/E18)</f>
        <v>4.3</v>
      </c>
      <c r="Q18" s="34"/>
      <c r="R18" s="34"/>
      <c r="S18" s="34"/>
      <c r="T18" s="56" t="s">
        <v>117</v>
      </c>
      <c r="U18" s="23"/>
      <c r="V18" s="23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23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64" t="s">
        <v>156</v>
      </c>
      <c r="C19" s="107"/>
      <c r="D19" s="165"/>
      <c r="E19" s="155">
        <f>SUM(E16:E18)</f>
        <v>506</v>
      </c>
      <c r="F19" s="155">
        <f t="shared" ref="F19:I19" si="0">SUM(F16:F18)</f>
        <v>46</v>
      </c>
      <c r="G19" s="155">
        <f t="shared" si="0"/>
        <v>615</v>
      </c>
      <c r="H19" s="155">
        <f t="shared" si="0"/>
        <v>298</v>
      </c>
      <c r="I19" s="155">
        <f t="shared" si="0"/>
        <v>1692</v>
      </c>
      <c r="J19" s="156">
        <f>PRODUCT(I19/K19)</f>
        <v>0.55935212387983857</v>
      </c>
      <c r="K19" s="34">
        <f>SUM(K16:K18)</f>
        <v>3024.9281763046988</v>
      </c>
      <c r="L19" s="157">
        <f>PRODUCT((F19+G19)/E19)</f>
        <v>1.3063241106719368</v>
      </c>
      <c r="M19" s="157">
        <f>PRODUCT(H19/E19)</f>
        <v>0.58893280632411071</v>
      </c>
      <c r="N19" s="157">
        <f>PRODUCT((F19+G19+H19)/E19)</f>
        <v>1.8952569169960474</v>
      </c>
      <c r="O19" s="157">
        <f>PRODUCT(I19/E19)</f>
        <v>3.3438735177865611</v>
      </c>
      <c r="Q19" s="23"/>
      <c r="R19" s="23"/>
      <c r="S19" s="23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23"/>
      <c r="F20" s="23"/>
      <c r="G20" s="23"/>
      <c r="H20" s="23"/>
      <c r="I20" s="23"/>
      <c r="J20" s="34"/>
      <c r="K20" s="34"/>
      <c r="L20" s="23"/>
      <c r="M20" s="23"/>
      <c r="N20" s="23"/>
      <c r="O20" s="2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23"/>
      <c r="AL184" s="23"/>
    </row>
    <row r="185" spans="12:57" x14ac:dyDescent="0.25"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57" x14ac:dyDescent="0.25"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7" customWidth="1"/>
    <col min="3" max="3" width="21.5703125" style="58" customWidth="1"/>
    <col min="4" max="4" width="10.5703125" style="72" customWidth="1"/>
    <col min="5" max="5" width="12.140625" style="72" customWidth="1"/>
    <col min="6" max="6" width="0.7109375" style="29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98" customWidth="1"/>
    <col min="22" max="22" width="10.7109375" style="58" customWidth="1"/>
    <col min="23" max="23" width="22.5703125" style="72" customWidth="1"/>
    <col min="24" max="24" width="9.7109375" style="58" customWidth="1"/>
  </cols>
  <sheetData>
    <row r="1" spans="1:30" ht="18.75" x14ac:dyDescent="0.3">
      <c r="A1" s="7"/>
      <c r="B1" s="74" t="s">
        <v>46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94"/>
      <c r="R1" s="94"/>
      <c r="S1" s="94"/>
      <c r="T1" s="94"/>
      <c r="U1" s="94"/>
      <c r="V1" s="61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89</v>
      </c>
      <c r="C2" s="113" t="s">
        <v>90</v>
      </c>
      <c r="D2" s="10"/>
      <c r="E2" s="10"/>
      <c r="F2" s="111"/>
      <c r="G2" s="64"/>
      <c r="H2" s="10"/>
      <c r="I2" s="10"/>
      <c r="J2" s="10"/>
      <c r="K2" s="10"/>
      <c r="L2" s="10"/>
      <c r="M2" s="10"/>
      <c r="N2" s="10"/>
      <c r="O2" s="10"/>
      <c r="P2" s="10"/>
      <c r="Q2" s="95"/>
      <c r="R2" s="95"/>
      <c r="S2" s="95"/>
      <c r="T2" s="95"/>
      <c r="U2" s="95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63</v>
      </c>
      <c r="C3" s="21" t="s">
        <v>33</v>
      </c>
      <c r="D3" s="66" t="s">
        <v>34</v>
      </c>
      <c r="E3" s="67" t="s">
        <v>1</v>
      </c>
      <c r="F3" s="23"/>
      <c r="G3" s="68" t="s">
        <v>35</v>
      </c>
      <c r="H3" s="69" t="s">
        <v>36</v>
      </c>
      <c r="I3" s="69" t="s">
        <v>30</v>
      </c>
      <c r="J3" s="16" t="s">
        <v>37</v>
      </c>
      <c r="K3" s="70" t="s">
        <v>38</v>
      </c>
      <c r="L3" s="70" t="s">
        <v>39</v>
      </c>
      <c r="M3" s="68" t="s">
        <v>40</v>
      </c>
      <c r="N3" s="68" t="s">
        <v>29</v>
      </c>
      <c r="O3" s="69" t="s">
        <v>41</v>
      </c>
      <c r="P3" s="68" t="s">
        <v>36</v>
      </c>
      <c r="Q3" s="96" t="s">
        <v>16</v>
      </c>
      <c r="R3" s="96">
        <v>1</v>
      </c>
      <c r="S3" s="96">
        <v>2</v>
      </c>
      <c r="T3" s="96">
        <v>3</v>
      </c>
      <c r="U3" s="96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7"/>
      <c r="B4" s="114" t="s">
        <v>91</v>
      </c>
      <c r="C4" s="115" t="s">
        <v>92</v>
      </c>
      <c r="D4" s="116" t="s">
        <v>93</v>
      </c>
      <c r="E4" s="117" t="s">
        <v>94</v>
      </c>
      <c r="F4" s="23"/>
      <c r="G4" s="118">
        <v>1</v>
      </c>
      <c r="H4" s="118"/>
      <c r="I4" s="119"/>
      <c r="J4" s="120" t="s">
        <v>95</v>
      </c>
      <c r="K4" s="120">
        <v>4</v>
      </c>
      <c r="L4" s="120"/>
      <c r="M4" s="120">
        <v>1</v>
      </c>
      <c r="N4" s="120"/>
      <c r="O4" s="118"/>
      <c r="P4" s="119"/>
      <c r="Q4" s="122" t="s">
        <v>131</v>
      </c>
      <c r="R4" s="138"/>
      <c r="S4" s="138" t="s">
        <v>74</v>
      </c>
      <c r="T4" s="138" t="s">
        <v>64</v>
      </c>
      <c r="U4" s="138" t="s">
        <v>65</v>
      </c>
      <c r="V4" s="121">
        <v>0.25</v>
      </c>
      <c r="W4" s="115" t="s">
        <v>96</v>
      </c>
      <c r="X4" s="122" t="s">
        <v>97</v>
      </c>
      <c r="Y4" s="63"/>
      <c r="Z4" s="63"/>
      <c r="AA4" s="63"/>
      <c r="AB4" s="63"/>
      <c r="AC4" s="63"/>
      <c r="AD4" s="63"/>
    </row>
    <row r="5" spans="1:30" x14ac:dyDescent="0.25">
      <c r="A5" s="7"/>
      <c r="B5" s="114" t="s">
        <v>314</v>
      </c>
      <c r="C5" s="115" t="s">
        <v>315</v>
      </c>
      <c r="D5" s="116" t="s">
        <v>93</v>
      </c>
      <c r="E5" s="117" t="s">
        <v>94</v>
      </c>
      <c r="F5" s="23"/>
      <c r="G5" s="118"/>
      <c r="H5" s="119"/>
      <c r="I5" s="119">
        <v>1</v>
      </c>
      <c r="J5" s="120" t="s">
        <v>95</v>
      </c>
      <c r="K5" s="120">
        <v>4</v>
      </c>
      <c r="L5" s="120"/>
      <c r="M5" s="120">
        <v>1</v>
      </c>
      <c r="N5" s="120"/>
      <c r="O5" s="118"/>
      <c r="P5" s="119"/>
      <c r="Q5" s="122" t="s">
        <v>316</v>
      </c>
      <c r="R5" s="138"/>
      <c r="S5" s="138"/>
      <c r="T5" s="138" t="s">
        <v>64</v>
      </c>
      <c r="U5" s="138" t="s">
        <v>74</v>
      </c>
      <c r="V5" s="121">
        <v>0.33300000000000002</v>
      </c>
      <c r="W5" s="115" t="s">
        <v>317</v>
      </c>
      <c r="X5" s="122" t="s">
        <v>318</v>
      </c>
      <c r="Y5" s="63"/>
      <c r="Z5" s="63"/>
      <c r="AA5" s="63"/>
      <c r="AB5" s="63"/>
      <c r="AC5" s="63"/>
      <c r="AD5" s="63"/>
    </row>
    <row r="6" spans="1:30" x14ac:dyDescent="0.25">
      <c r="A6" s="7"/>
      <c r="B6" s="236" t="s">
        <v>401</v>
      </c>
      <c r="C6" s="237" t="s">
        <v>402</v>
      </c>
      <c r="D6" s="116" t="s">
        <v>93</v>
      </c>
      <c r="E6" s="238" t="s">
        <v>94</v>
      </c>
      <c r="F6" s="57"/>
      <c r="G6" s="239"/>
      <c r="H6" s="240"/>
      <c r="I6" s="118">
        <v>1</v>
      </c>
      <c r="J6" s="241" t="s">
        <v>95</v>
      </c>
      <c r="K6" s="120">
        <v>8</v>
      </c>
      <c r="L6" s="241"/>
      <c r="M6" s="241">
        <v>1</v>
      </c>
      <c r="N6" s="241"/>
      <c r="O6" s="239" t="s">
        <v>403</v>
      </c>
      <c r="P6" s="240"/>
      <c r="Q6" s="242" t="s">
        <v>404</v>
      </c>
      <c r="R6" s="242" t="s">
        <v>64</v>
      </c>
      <c r="S6" s="243" t="s">
        <v>69</v>
      </c>
      <c r="T6" s="243" t="s">
        <v>64</v>
      </c>
      <c r="U6" s="243" t="s">
        <v>64</v>
      </c>
      <c r="V6" s="244">
        <v>0.8</v>
      </c>
      <c r="W6" s="237" t="s">
        <v>317</v>
      </c>
      <c r="X6" s="242" t="s">
        <v>405</v>
      </c>
      <c r="Y6" s="63"/>
      <c r="Z6" s="63"/>
      <c r="AA6" s="63"/>
      <c r="AB6" s="63"/>
      <c r="AC6" s="63"/>
      <c r="AD6" s="63"/>
    </row>
    <row r="7" spans="1:30" x14ac:dyDescent="0.25">
      <c r="A7" s="22"/>
      <c r="B7" s="21" t="s">
        <v>7</v>
      </c>
      <c r="C7" s="16"/>
      <c r="D7" s="15"/>
      <c r="E7" s="103"/>
      <c r="F7" s="123"/>
      <c r="G7" s="17">
        <v>1</v>
      </c>
      <c r="H7" s="17"/>
      <c r="I7" s="17">
        <v>2</v>
      </c>
      <c r="J7" s="16"/>
      <c r="K7" s="16"/>
      <c r="L7" s="17"/>
      <c r="M7" s="17">
        <v>3</v>
      </c>
      <c r="N7" s="17"/>
      <c r="O7" s="17"/>
      <c r="P7" s="17"/>
      <c r="Q7" s="71" t="s">
        <v>406</v>
      </c>
      <c r="R7" s="71" t="s">
        <v>64</v>
      </c>
      <c r="S7" s="71" t="s">
        <v>131</v>
      </c>
      <c r="T7" s="71" t="s">
        <v>407</v>
      </c>
      <c r="U7" s="71" t="s">
        <v>131</v>
      </c>
      <c r="V7" s="32">
        <v>0.5</v>
      </c>
      <c r="W7" s="104"/>
      <c r="X7" s="71"/>
      <c r="Y7" s="63"/>
      <c r="Z7" s="63"/>
      <c r="AA7" s="63"/>
      <c r="AB7" s="63"/>
      <c r="AC7" s="63"/>
      <c r="AD7" s="63"/>
    </row>
    <row r="8" spans="1:30" x14ac:dyDescent="0.25">
      <c r="A8" s="22"/>
      <c r="B8" s="112" t="s">
        <v>45</v>
      </c>
      <c r="C8" s="90" t="s">
        <v>98</v>
      </c>
      <c r="D8" s="88"/>
      <c r="E8" s="60"/>
      <c r="F8" s="124"/>
      <c r="G8" s="125"/>
      <c r="H8" s="5"/>
      <c r="I8" s="6"/>
      <c r="J8" s="5"/>
      <c r="K8" s="5"/>
      <c r="L8" s="5"/>
      <c r="M8" s="5"/>
      <c r="N8" s="5"/>
      <c r="O8" s="5"/>
      <c r="P8" s="5"/>
      <c r="Q8" s="139"/>
      <c r="R8" s="139"/>
      <c r="S8" s="139"/>
      <c r="T8" s="139"/>
      <c r="U8" s="139"/>
      <c r="V8" s="73"/>
      <c r="W8" s="5"/>
      <c r="X8" s="85"/>
      <c r="Y8" s="63"/>
      <c r="Z8" s="63"/>
      <c r="AA8" s="63"/>
      <c r="AB8" s="63"/>
      <c r="AC8" s="63"/>
      <c r="AD8" s="63"/>
    </row>
    <row r="9" spans="1:30" x14ac:dyDescent="0.25">
      <c r="A9" s="22"/>
      <c r="B9" s="105"/>
      <c r="C9" s="106"/>
      <c r="D9" s="107"/>
      <c r="E9" s="108"/>
      <c r="F9" s="107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40"/>
      <c r="R9" s="140"/>
      <c r="S9" s="140"/>
      <c r="T9" s="140"/>
      <c r="U9" s="140"/>
      <c r="V9" s="106"/>
      <c r="W9" s="106"/>
      <c r="X9" s="109"/>
      <c r="Y9" s="63"/>
      <c r="Z9" s="63"/>
      <c r="AA9" s="63"/>
      <c r="AB9" s="63"/>
      <c r="AC9" s="63"/>
      <c r="AD9" s="63"/>
    </row>
    <row r="10" spans="1:30" x14ac:dyDescent="0.25">
      <c r="A10" s="7"/>
      <c r="B10" s="65" t="s">
        <v>99</v>
      </c>
      <c r="C10" s="21" t="s">
        <v>33</v>
      </c>
      <c r="D10" s="66" t="s">
        <v>34</v>
      </c>
      <c r="E10" s="67" t="s">
        <v>1</v>
      </c>
      <c r="F10" s="23"/>
      <c r="G10" s="68" t="s">
        <v>35</v>
      </c>
      <c r="H10" s="69" t="s">
        <v>36</v>
      </c>
      <c r="I10" s="69" t="s">
        <v>30</v>
      </c>
      <c r="J10" s="16" t="s">
        <v>37</v>
      </c>
      <c r="K10" s="70" t="s">
        <v>38</v>
      </c>
      <c r="L10" s="70" t="s">
        <v>39</v>
      </c>
      <c r="M10" s="68" t="s">
        <v>40</v>
      </c>
      <c r="N10" s="68" t="s">
        <v>29</v>
      </c>
      <c r="O10" s="69" t="s">
        <v>41</v>
      </c>
      <c r="P10" s="68" t="s">
        <v>36</v>
      </c>
      <c r="Q10" s="96" t="s">
        <v>16</v>
      </c>
      <c r="R10" s="96">
        <v>1</v>
      </c>
      <c r="S10" s="96">
        <v>2</v>
      </c>
      <c r="T10" s="96">
        <v>3</v>
      </c>
      <c r="U10" s="96" t="s">
        <v>42</v>
      </c>
      <c r="V10" s="16" t="s">
        <v>21</v>
      </c>
      <c r="W10" s="15" t="s">
        <v>43</v>
      </c>
      <c r="X10" s="15" t="s">
        <v>44</v>
      </c>
      <c r="Y10" s="63"/>
      <c r="Z10" s="63"/>
      <c r="AA10" s="63"/>
      <c r="AB10" s="63"/>
      <c r="AC10" s="63"/>
      <c r="AD10" s="63"/>
    </row>
    <row r="11" spans="1:30" x14ac:dyDescent="0.25">
      <c r="A11" s="22"/>
      <c r="B11" s="114" t="s">
        <v>78</v>
      </c>
      <c r="C11" s="115" t="s">
        <v>79</v>
      </c>
      <c r="D11" s="116" t="s">
        <v>93</v>
      </c>
      <c r="E11" s="126" t="s">
        <v>94</v>
      </c>
      <c r="F11" s="123"/>
      <c r="G11" s="118"/>
      <c r="H11" s="119"/>
      <c r="I11" s="118">
        <v>1</v>
      </c>
      <c r="J11" s="120" t="s">
        <v>95</v>
      </c>
      <c r="K11" s="120">
        <v>5</v>
      </c>
      <c r="L11" s="120"/>
      <c r="M11" s="120">
        <v>1</v>
      </c>
      <c r="N11" s="118"/>
      <c r="O11" s="119"/>
      <c r="P11" s="118"/>
      <c r="Q11" s="138" t="s">
        <v>83</v>
      </c>
      <c r="R11" s="138" t="s">
        <v>82</v>
      </c>
      <c r="S11" s="138"/>
      <c r="T11" s="138"/>
      <c r="U11" s="138" t="s">
        <v>74</v>
      </c>
      <c r="V11" s="121">
        <v>0.5</v>
      </c>
      <c r="W11" s="114" t="s">
        <v>100</v>
      </c>
      <c r="X11" s="118" t="s">
        <v>80</v>
      </c>
      <c r="Y11" s="63"/>
      <c r="Z11" s="63"/>
      <c r="AA11" s="63"/>
      <c r="AB11" s="63"/>
      <c r="AC11" s="63"/>
      <c r="AD11" s="63"/>
    </row>
    <row r="12" spans="1:30" x14ac:dyDescent="0.25">
      <c r="A12" s="22"/>
      <c r="B12" s="105"/>
      <c r="C12" s="106"/>
      <c r="D12" s="107"/>
      <c r="E12" s="108"/>
      <c r="F12" s="107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40"/>
      <c r="R12" s="140"/>
      <c r="S12" s="140"/>
      <c r="T12" s="140"/>
      <c r="U12" s="140"/>
      <c r="V12" s="106"/>
      <c r="W12" s="106"/>
      <c r="X12" s="109"/>
      <c r="Y12" s="63"/>
      <c r="Z12" s="63"/>
      <c r="AA12" s="63"/>
      <c r="AB12" s="63"/>
      <c r="AC12" s="63"/>
      <c r="AD12" s="63"/>
    </row>
    <row r="13" spans="1:30" x14ac:dyDescent="0.25">
      <c r="A13" s="7"/>
      <c r="B13" s="65" t="s">
        <v>101</v>
      </c>
      <c r="C13" s="21" t="s">
        <v>33</v>
      </c>
      <c r="D13" s="66" t="s">
        <v>34</v>
      </c>
      <c r="E13" s="67" t="s">
        <v>1</v>
      </c>
      <c r="F13" s="23"/>
      <c r="G13" s="68" t="s">
        <v>35</v>
      </c>
      <c r="H13" s="69" t="s">
        <v>36</v>
      </c>
      <c r="I13" s="69" t="s">
        <v>30</v>
      </c>
      <c r="J13" s="16" t="s">
        <v>37</v>
      </c>
      <c r="K13" s="70" t="s">
        <v>38</v>
      </c>
      <c r="L13" s="70" t="s">
        <v>39</v>
      </c>
      <c r="M13" s="68" t="s">
        <v>40</v>
      </c>
      <c r="N13" s="68" t="s">
        <v>29</v>
      </c>
      <c r="O13" s="69" t="s">
        <v>41</v>
      </c>
      <c r="P13" s="68" t="s">
        <v>36</v>
      </c>
      <c r="Q13" s="96" t="s">
        <v>16</v>
      </c>
      <c r="R13" s="96">
        <v>1</v>
      </c>
      <c r="S13" s="96">
        <v>2</v>
      </c>
      <c r="T13" s="96">
        <v>3</v>
      </c>
      <c r="U13" s="96" t="s">
        <v>42</v>
      </c>
      <c r="V13" s="16" t="s">
        <v>21</v>
      </c>
      <c r="W13" s="15" t="s">
        <v>43</v>
      </c>
      <c r="X13" s="15" t="s">
        <v>44</v>
      </c>
      <c r="Y13" s="63"/>
      <c r="Z13" s="63"/>
      <c r="AA13" s="63"/>
      <c r="AB13" s="63"/>
      <c r="AC13" s="63"/>
      <c r="AD13" s="63"/>
    </row>
    <row r="14" spans="1:30" x14ac:dyDescent="0.25">
      <c r="A14" s="22"/>
      <c r="B14" s="114" t="s">
        <v>71</v>
      </c>
      <c r="C14" s="115" t="s">
        <v>72</v>
      </c>
      <c r="D14" s="116" t="s">
        <v>93</v>
      </c>
      <c r="E14" s="126" t="s">
        <v>94</v>
      </c>
      <c r="F14" s="23"/>
      <c r="G14" s="118"/>
      <c r="H14" s="119"/>
      <c r="I14" s="118">
        <v>1</v>
      </c>
      <c r="J14" s="120" t="s">
        <v>95</v>
      </c>
      <c r="K14" s="120">
        <v>5</v>
      </c>
      <c r="L14" s="120"/>
      <c r="M14" s="120">
        <v>1</v>
      </c>
      <c r="N14" s="118"/>
      <c r="O14" s="119"/>
      <c r="P14" s="118"/>
      <c r="Q14" s="138" t="s">
        <v>132</v>
      </c>
      <c r="R14" s="138"/>
      <c r="S14" s="138" t="s">
        <v>69</v>
      </c>
      <c r="T14" s="138" t="s">
        <v>81</v>
      </c>
      <c r="U14" s="138"/>
      <c r="V14" s="121">
        <v>0.6</v>
      </c>
      <c r="W14" s="114" t="s">
        <v>102</v>
      </c>
      <c r="X14" s="118" t="s">
        <v>73</v>
      </c>
      <c r="Y14" s="63"/>
      <c r="Z14" s="63"/>
      <c r="AA14" s="63"/>
      <c r="AB14" s="63"/>
      <c r="AC14" s="63"/>
      <c r="AD14" s="63"/>
    </row>
    <row r="15" spans="1:30" x14ac:dyDescent="0.25">
      <c r="A15" s="22"/>
      <c r="B15" s="114" t="s">
        <v>103</v>
      </c>
      <c r="C15" s="115" t="s">
        <v>104</v>
      </c>
      <c r="D15" s="116" t="s">
        <v>93</v>
      </c>
      <c r="E15" s="126" t="s">
        <v>94</v>
      </c>
      <c r="F15" s="101"/>
      <c r="G15" s="118">
        <v>1</v>
      </c>
      <c r="H15" s="119"/>
      <c r="I15" s="118"/>
      <c r="J15" s="120" t="s">
        <v>70</v>
      </c>
      <c r="K15" s="120">
        <v>4</v>
      </c>
      <c r="L15" s="120"/>
      <c r="M15" s="120">
        <v>1</v>
      </c>
      <c r="N15" s="118"/>
      <c r="O15" s="119">
        <v>1</v>
      </c>
      <c r="P15" s="118">
        <v>2</v>
      </c>
      <c r="Q15" s="138" t="s">
        <v>133</v>
      </c>
      <c r="R15" s="138"/>
      <c r="S15" s="138" t="s">
        <v>74</v>
      </c>
      <c r="T15" s="138" t="s">
        <v>135</v>
      </c>
      <c r="U15" s="138" t="s">
        <v>131</v>
      </c>
      <c r="V15" s="121">
        <v>0.111</v>
      </c>
      <c r="W15" s="114" t="s">
        <v>100</v>
      </c>
      <c r="X15" s="118">
        <v>1052</v>
      </c>
      <c r="Y15" s="63"/>
      <c r="Z15" s="63"/>
      <c r="AA15" s="63"/>
      <c r="AB15" s="63"/>
      <c r="AC15" s="63"/>
      <c r="AD15" s="63"/>
    </row>
    <row r="16" spans="1:30" x14ac:dyDescent="0.25">
      <c r="A16" s="22"/>
      <c r="B16" s="21" t="s">
        <v>7</v>
      </c>
      <c r="C16" s="16"/>
      <c r="D16" s="15"/>
      <c r="E16" s="103"/>
      <c r="F16" s="123"/>
      <c r="G16" s="17">
        <f>SUM(G13:G15)</f>
        <v>1</v>
      </c>
      <c r="H16" s="17"/>
      <c r="I16" s="17">
        <f>SUM(I13:I15)</f>
        <v>1</v>
      </c>
      <c r="J16" s="16"/>
      <c r="K16" s="16"/>
      <c r="L16" s="16"/>
      <c r="M16" s="17">
        <f t="shared" ref="M16:O16" si="0">SUM(M13:M15)</f>
        <v>2</v>
      </c>
      <c r="N16" s="17"/>
      <c r="O16" s="17">
        <f t="shared" si="0"/>
        <v>1</v>
      </c>
      <c r="P16" s="17">
        <v>2</v>
      </c>
      <c r="Q16" s="71" t="s">
        <v>134</v>
      </c>
      <c r="R16" s="71"/>
      <c r="S16" s="71" t="s">
        <v>131</v>
      </c>
      <c r="T16" s="71" t="s">
        <v>68</v>
      </c>
      <c r="U16" s="71" t="s">
        <v>131</v>
      </c>
      <c r="V16" s="32">
        <v>0.28599999999999998</v>
      </c>
      <c r="W16" s="104"/>
      <c r="X16" s="71"/>
      <c r="Y16" s="63"/>
      <c r="Z16" s="63"/>
      <c r="AA16" s="63"/>
      <c r="AB16" s="63"/>
      <c r="AC16" s="63"/>
      <c r="AD16" s="63"/>
    </row>
    <row r="17" spans="1:30" x14ac:dyDescent="0.25">
      <c r="A17" s="22"/>
      <c r="B17" s="105"/>
      <c r="C17" s="106"/>
      <c r="D17" s="107"/>
      <c r="E17" s="108"/>
      <c r="F17" s="107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40"/>
      <c r="R17" s="140"/>
      <c r="S17" s="140"/>
      <c r="T17" s="140"/>
      <c r="U17" s="140"/>
      <c r="V17" s="106"/>
      <c r="W17" s="106"/>
      <c r="X17" s="109"/>
      <c r="Y17" s="63"/>
      <c r="Z17" s="63"/>
      <c r="AA17" s="63"/>
      <c r="AB17" s="63"/>
      <c r="AC17" s="63"/>
      <c r="AD17" s="63"/>
    </row>
    <row r="18" spans="1:30" x14ac:dyDescent="0.25">
      <c r="A18" s="22"/>
      <c r="B18" s="56"/>
      <c r="C18" s="34"/>
      <c r="D18" s="56"/>
      <c r="E18" s="89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97"/>
      <c r="R18" s="97"/>
      <c r="S18" s="97"/>
      <c r="T18" s="97"/>
      <c r="U18" s="97"/>
      <c r="V18" s="34"/>
      <c r="W18" s="56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6"/>
      <c r="C19" s="34"/>
      <c r="D19" s="56"/>
      <c r="E19" s="89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97"/>
      <c r="R19" s="97"/>
      <c r="S19" s="97"/>
      <c r="T19" s="97"/>
      <c r="U19" s="97"/>
      <c r="V19" s="34"/>
      <c r="W19" s="56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6"/>
      <c r="C20" s="34"/>
      <c r="D20" s="56"/>
      <c r="E20" s="89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97"/>
      <c r="R20" s="97"/>
      <c r="S20" s="97"/>
      <c r="T20" s="97"/>
      <c r="U20" s="97"/>
      <c r="V20" s="34"/>
      <c r="W20" s="56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6"/>
      <c r="C21" s="34"/>
      <c r="D21" s="56"/>
      <c r="E21" s="89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97"/>
      <c r="R21" s="97"/>
      <c r="S21" s="97"/>
      <c r="T21" s="97"/>
      <c r="U21" s="97"/>
      <c r="V21" s="34"/>
      <c r="W21" s="56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6"/>
      <c r="C22" s="34"/>
      <c r="D22" s="56"/>
      <c r="E22" s="89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97"/>
      <c r="R22" s="97"/>
      <c r="S22" s="97"/>
      <c r="T22" s="97"/>
      <c r="U22" s="97"/>
      <c r="V22" s="34"/>
      <c r="W22" s="56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6"/>
      <c r="C23" s="34"/>
      <c r="D23" s="56"/>
      <c r="E23" s="89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97"/>
      <c r="R23" s="97"/>
      <c r="S23" s="97"/>
      <c r="T23" s="97"/>
      <c r="U23" s="97"/>
      <c r="V23" s="34"/>
      <c r="W23" s="56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6"/>
      <c r="C24" s="34"/>
      <c r="D24" s="56"/>
      <c r="E24" s="89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97"/>
      <c r="R24" s="97"/>
      <c r="S24" s="97"/>
      <c r="T24" s="97"/>
      <c r="U24" s="97"/>
      <c r="V24" s="34"/>
      <c r="W24" s="56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6"/>
      <c r="C25" s="34"/>
      <c r="D25" s="56"/>
      <c r="E25" s="89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97"/>
      <c r="R25" s="97"/>
      <c r="S25" s="97"/>
      <c r="T25" s="97"/>
      <c r="U25" s="97"/>
      <c r="V25" s="34"/>
      <c r="W25" s="56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6"/>
      <c r="C26" s="34"/>
      <c r="D26" s="56"/>
      <c r="E26" s="89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97"/>
      <c r="R26" s="97"/>
      <c r="S26" s="97"/>
      <c r="T26" s="97"/>
      <c r="U26" s="97"/>
      <c r="V26" s="34"/>
      <c r="W26" s="56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6"/>
      <c r="C27" s="34"/>
      <c r="D27" s="56"/>
      <c r="E27" s="89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97"/>
      <c r="R27" s="97"/>
      <c r="S27" s="97"/>
      <c r="T27" s="97"/>
      <c r="U27" s="97"/>
      <c r="V27" s="34"/>
      <c r="W27" s="56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6"/>
      <c r="C28" s="34"/>
      <c r="D28" s="56"/>
      <c r="E28" s="89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97"/>
      <c r="R28" s="97"/>
      <c r="S28" s="97"/>
      <c r="T28" s="97"/>
      <c r="U28" s="97"/>
      <c r="V28" s="34"/>
      <c r="W28" s="56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6"/>
      <c r="C29" s="34"/>
      <c r="D29" s="56"/>
      <c r="E29" s="89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97"/>
      <c r="R29" s="97"/>
      <c r="S29" s="97"/>
      <c r="T29" s="97"/>
      <c r="U29" s="97"/>
      <c r="V29" s="34"/>
      <c r="W29" s="56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6"/>
      <c r="C30" s="34"/>
      <c r="D30" s="56"/>
      <c r="E30" s="89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97"/>
      <c r="R30" s="97"/>
      <c r="S30" s="97"/>
      <c r="T30" s="97"/>
      <c r="U30" s="97"/>
      <c r="V30" s="34"/>
      <c r="W30" s="56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6"/>
      <c r="C31" s="34"/>
      <c r="D31" s="56"/>
      <c r="E31" s="89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97"/>
      <c r="R31" s="97"/>
      <c r="S31" s="97"/>
      <c r="T31" s="97"/>
      <c r="U31" s="97"/>
      <c r="V31" s="34"/>
      <c r="W31" s="56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6"/>
      <c r="C32" s="34"/>
      <c r="D32" s="56"/>
      <c r="E32" s="89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97"/>
      <c r="R32" s="97"/>
      <c r="S32" s="97"/>
      <c r="T32" s="97"/>
      <c r="U32" s="97"/>
      <c r="V32" s="34"/>
      <c r="W32" s="56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6"/>
      <c r="C33" s="34"/>
      <c r="D33" s="56"/>
      <c r="E33" s="89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97"/>
      <c r="R33" s="97"/>
      <c r="S33" s="97"/>
      <c r="T33" s="97"/>
      <c r="U33" s="97"/>
      <c r="V33" s="34"/>
      <c r="W33" s="56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6"/>
      <c r="C34" s="34"/>
      <c r="D34" s="56"/>
      <c r="E34" s="89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97"/>
      <c r="R34" s="97"/>
      <c r="S34" s="97"/>
      <c r="T34" s="97"/>
      <c r="U34" s="97"/>
      <c r="V34" s="34"/>
      <c r="W34" s="56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6"/>
      <c r="C35" s="34"/>
      <c r="D35" s="56"/>
      <c r="E35" s="89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97"/>
      <c r="R35" s="97"/>
      <c r="S35" s="97"/>
      <c r="T35" s="97"/>
      <c r="U35" s="97"/>
      <c r="V35" s="34"/>
      <c r="W35" s="56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6"/>
      <c r="C36" s="34"/>
      <c r="D36" s="56"/>
      <c r="E36" s="89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97"/>
      <c r="R36" s="97"/>
      <c r="S36" s="97"/>
      <c r="T36" s="97"/>
      <c r="U36" s="97"/>
      <c r="V36" s="34"/>
      <c r="W36" s="56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6"/>
      <c r="C37" s="34"/>
      <c r="D37" s="56"/>
      <c r="E37" s="89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97"/>
      <c r="R37" s="97"/>
      <c r="S37" s="97"/>
      <c r="T37" s="97"/>
      <c r="U37" s="97"/>
      <c r="V37" s="34"/>
      <c r="W37" s="56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6"/>
      <c r="C38" s="34"/>
      <c r="D38" s="56"/>
      <c r="E38" s="89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97"/>
      <c r="R38" s="97"/>
      <c r="S38" s="97"/>
      <c r="T38" s="97"/>
      <c r="U38" s="97"/>
      <c r="V38" s="34"/>
      <c r="W38" s="56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6"/>
      <c r="C39" s="34"/>
      <c r="D39" s="56"/>
      <c r="E39" s="89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97"/>
      <c r="R39" s="97"/>
      <c r="S39" s="97"/>
      <c r="T39" s="97"/>
      <c r="U39" s="97"/>
      <c r="V39" s="34"/>
      <c r="W39" s="56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6"/>
      <c r="C40" s="34"/>
      <c r="D40" s="56"/>
      <c r="E40" s="89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97"/>
      <c r="R40" s="97"/>
      <c r="S40" s="97"/>
      <c r="T40" s="97"/>
      <c r="U40" s="97"/>
      <c r="V40" s="34"/>
      <c r="W40" s="56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6"/>
      <c r="C41" s="34"/>
      <c r="D41" s="56"/>
      <c r="E41" s="89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97"/>
      <c r="R41" s="97"/>
      <c r="S41" s="97"/>
      <c r="T41" s="97"/>
      <c r="U41" s="97"/>
      <c r="V41" s="34"/>
      <c r="W41" s="56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6"/>
      <c r="C42" s="34"/>
      <c r="D42" s="56"/>
      <c r="E42" s="89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97"/>
      <c r="R42" s="97"/>
      <c r="S42" s="97"/>
      <c r="T42" s="97"/>
      <c r="U42" s="97"/>
      <c r="V42" s="34"/>
      <c r="W42" s="56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6"/>
      <c r="C43" s="34"/>
      <c r="D43" s="56"/>
      <c r="E43" s="89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97"/>
      <c r="R43" s="97"/>
      <c r="S43" s="97"/>
      <c r="T43" s="97"/>
      <c r="U43" s="97"/>
      <c r="V43" s="34"/>
      <c r="W43" s="56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6"/>
      <c r="C44" s="34"/>
      <c r="D44" s="56"/>
      <c r="E44" s="89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97"/>
      <c r="R44" s="97"/>
      <c r="S44" s="97"/>
      <c r="T44" s="97"/>
      <c r="U44" s="97"/>
      <c r="V44" s="34"/>
      <c r="W44" s="56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6"/>
      <c r="C45" s="34"/>
      <c r="D45" s="56"/>
      <c r="E45" s="89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97"/>
      <c r="R45" s="97"/>
      <c r="S45" s="97"/>
      <c r="T45" s="97"/>
      <c r="U45" s="97"/>
      <c r="V45" s="34"/>
      <c r="W45" s="56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6"/>
      <c r="C46" s="34"/>
      <c r="D46" s="56"/>
      <c r="E46" s="89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97"/>
      <c r="R46" s="97"/>
      <c r="S46" s="97"/>
      <c r="T46" s="97"/>
      <c r="U46" s="97"/>
      <c r="V46" s="34"/>
      <c r="W46" s="56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6"/>
      <c r="C47" s="34"/>
      <c r="D47" s="56"/>
      <c r="E47" s="89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97"/>
      <c r="R47" s="97"/>
      <c r="S47" s="97"/>
      <c r="T47" s="97"/>
      <c r="U47" s="97"/>
      <c r="V47" s="34"/>
      <c r="W47" s="56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6"/>
      <c r="C48" s="34"/>
      <c r="D48" s="56"/>
      <c r="E48" s="89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97"/>
      <c r="R48" s="97"/>
      <c r="S48" s="97"/>
      <c r="T48" s="97"/>
      <c r="U48" s="97"/>
      <c r="V48" s="34"/>
      <c r="W48" s="56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6"/>
      <c r="C49" s="34"/>
      <c r="D49" s="56"/>
      <c r="E49" s="89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97"/>
      <c r="R49" s="97"/>
      <c r="S49" s="97"/>
      <c r="T49" s="97"/>
      <c r="U49" s="97"/>
      <c r="V49" s="34"/>
      <c r="W49" s="56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6"/>
      <c r="C50" s="34"/>
      <c r="D50" s="56"/>
      <c r="E50" s="89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97"/>
      <c r="R50" s="97"/>
      <c r="S50" s="97"/>
      <c r="T50" s="97"/>
      <c r="U50" s="97"/>
      <c r="V50" s="34"/>
      <c r="W50" s="56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6"/>
      <c r="C51" s="34"/>
      <c r="D51" s="56"/>
      <c r="E51" s="89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97"/>
      <c r="R51" s="97"/>
      <c r="S51" s="97"/>
      <c r="T51" s="97"/>
      <c r="U51" s="97"/>
      <c r="V51" s="34"/>
      <c r="W51" s="56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6"/>
      <c r="C52" s="34"/>
      <c r="D52" s="56"/>
      <c r="E52" s="89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97"/>
      <c r="R52" s="97"/>
      <c r="S52" s="97"/>
      <c r="T52" s="97"/>
      <c r="U52" s="97"/>
      <c r="V52" s="34"/>
      <c r="W52" s="56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6"/>
      <c r="C53" s="34"/>
      <c r="D53" s="56"/>
      <c r="E53" s="89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97"/>
      <c r="R53" s="97"/>
      <c r="S53" s="97"/>
      <c r="T53" s="97"/>
      <c r="U53" s="97"/>
      <c r="V53" s="34"/>
      <c r="W53" s="56"/>
      <c r="X53" s="34"/>
      <c r="Y53" s="63"/>
      <c r="Z53" s="63"/>
      <c r="AA53" s="63"/>
      <c r="AB53" s="63"/>
      <c r="AC53" s="63"/>
      <c r="AD53" s="63"/>
    </row>
    <row r="54" spans="1:30" x14ac:dyDescent="0.25">
      <c r="A54" s="22"/>
      <c r="B54" s="56"/>
      <c r="C54" s="34"/>
      <c r="D54" s="56"/>
      <c r="E54" s="89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97"/>
      <c r="R54" s="97"/>
      <c r="S54" s="97"/>
      <c r="T54" s="97"/>
      <c r="U54" s="97"/>
      <c r="V54" s="34"/>
      <c r="W54" s="56"/>
      <c r="X54" s="34"/>
      <c r="Y54" s="63"/>
      <c r="Z54" s="63"/>
      <c r="AA54" s="63"/>
      <c r="AB54" s="63"/>
      <c r="AC54" s="63"/>
      <c r="AD54" s="63"/>
    </row>
    <row r="55" spans="1:30" x14ac:dyDescent="0.25">
      <c r="A55" s="22"/>
      <c r="B55" s="56"/>
      <c r="C55" s="34"/>
      <c r="D55" s="56"/>
      <c r="E55" s="89"/>
      <c r="G55" s="34"/>
      <c r="H55" s="34"/>
      <c r="I55" s="34"/>
      <c r="J55" s="23"/>
      <c r="K55" s="23"/>
      <c r="L55" s="23"/>
      <c r="M55" s="34"/>
      <c r="N55" s="34"/>
      <c r="O55" s="34"/>
      <c r="P55" s="34"/>
      <c r="Q55" s="97"/>
      <c r="R55" s="97"/>
      <c r="S55" s="97"/>
      <c r="T55" s="97"/>
      <c r="U55" s="97"/>
      <c r="V55" s="34"/>
      <c r="W55" s="56"/>
      <c r="X55" s="34"/>
      <c r="Y55" s="63"/>
      <c r="Z55" s="63"/>
      <c r="AA55" s="63"/>
      <c r="AB55" s="63"/>
      <c r="AC55" s="63"/>
      <c r="AD55" s="63"/>
    </row>
    <row r="56" spans="1:30" x14ac:dyDescent="0.25">
      <c r="A56" s="22"/>
      <c r="B56" s="56"/>
      <c r="C56" s="34"/>
      <c r="D56" s="56"/>
      <c r="E56" s="89"/>
      <c r="G56" s="34"/>
      <c r="H56" s="34"/>
      <c r="I56" s="34"/>
      <c r="J56" s="23"/>
      <c r="K56" s="23"/>
      <c r="L56" s="23"/>
      <c r="M56" s="34"/>
      <c r="N56" s="34"/>
      <c r="O56" s="34"/>
      <c r="P56" s="34"/>
      <c r="Q56" s="97"/>
      <c r="R56" s="97"/>
      <c r="S56" s="97"/>
      <c r="T56" s="97"/>
      <c r="U56" s="97"/>
      <c r="V56" s="34"/>
      <c r="W56" s="56"/>
      <c r="X56" s="34"/>
      <c r="Y56" s="63"/>
      <c r="Z56" s="63"/>
      <c r="AA56" s="63"/>
      <c r="AB56" s="63"/>
      <c r="AC56" s="63"/>
      <c r="AD56" s="63"/>
    </row>
    <row r="57" spans="1:30" x14ac:dyDescent="0.25">
      <c r="A57" s="22"/>
      <c r="B57" s="56"/>
      <c r="C57" s="34"/>
      <c r="D57" s="56"/>
      <c r="E57" s="89"/>
      <c r="G57" s="34"/>
      <c r="H57" s="34"/>
      <c r="I57" s="34"/>
      <c r="J57" s="23"/>
      <c r="K57" s="23"/>
      <c r="L57" s="23"/>
      <c r="M57" s="34"/>
      <c r="N57" s="34"/>
      <c r="O57" s="34"/>
      <c r="P57" s="34"/>
      <c r="Q57" s="97"/>
      <c r="R57" s="97"/>
      <c r="S57" s="97"/>
      <c r="T57" s="97"/>
      <c r="U57" s="97"/>
      <c r="V57" s="34"/>
      <c r="W57" s="56"/>
      <c r="X57" s="34"/>
      <c r="Y57" s="63"/>
      <c r="Z57" s="63"/>
      <c r="AA57" s="63"/>
      <c r="AB57" s="63"/>
      <c r="AC57" s="63"/>
      <c r="AD57" s="63"/>
    </row>
    <row r="58" spans="1:30" x14ac:dyDescent="0.25">
      <c r="A58" s="22"/>
      <c r="B58" s="56"/>
      <c r="C58" s="34"/>
      <c r="D58" s="56"/>
      <c r="E58" s="89"/>
      <c r="G58" s="34"/>
      <c r="H58" s="34"/>
      <c r="I58" s="34"/>
      <c r="J58" s="23"/>
      <c r="K58" s="23"/>
      <c r="L58" s="23"/>
      <c r="M58" s="34"/>
      <c r="N58" s="34"/>
      <c r="O58" s="34"/>
      <c r="P58" s="34"/>
      <c r="Q58" s="97"/>
      <c r="R58" s="97"/>
      <c r="S58" s="97"/>
      <c r="T58" s="97"/>
      <c r="U58" s="97"/>
      <c r="V58" s="34"/>
      <c r="W58" s="56"/>
      <c r="X58" s="34"/>
      <c r="Y58" s="63"/>
      <c r="Z58" s="63"/>
      <c r="AA58" s="63"/>
      <c r="AB58" s="63"/>
      <c r="AC58" s="63"/>
      <c r="AD58" s="63"/>
    </row>
    <row r="59" spans="1:30" x14ac:dyDescent="0.25">
      <c r="A59" s="22"/>
      <c r="B59" s="56"/>
      <c r="C59" s="34"/>
      <c r="D59" s="56"/>
      <c r="E59" s="89"/>
      <c r="G59" s="34"/>
      <c r="H59" s="34"/>
      <c r="I59" s="34"/>
      <c r="J59" s="23"/>
      <c r="K59" s="23"/>
      <c r="L59" s="23"/>
      <c r="M59" s="34"/>
      <c r="N59" s="34"/>
      <c r="O59" s="34"/>
      <c r="P59" s="34"/>
      <c r="Q59" s="97"/>
      <c r="R59" s="97"/>
      <c r="S59" s="97"/>
      <c r="T59" s="97"/>
      <c r="U59" s="97"/>
      <c r="V59" s="34"/>
      <c r="W59" s="56"/>
      <c r="X59" s="34"/>
      <c r="Y59" s="63"/>
      <c r="Z59" s="63"/>
      <c r="AA59" s="63"/>
      <c r="AB59" s="63"/>
      <c r="AC59" s="63"/>
      <c r="AD59" s="63"/>
    </row>
    <row r="60" spans="1:30" x14ac:dyDescent="0.25">
      <c r="A60" s="22"/>
      <c r="B60" s="56"/>
      <c r="C60" s="34"/>
      <c r="D60" s="56"/>
      <c r="E60" s="89"/>
      <c r="G60" s="34"/>
      <c r="H60" s="34"/>
      <c r="I60" s="34"/>
      <c r="J60" s="23"/>
      <c r="K60" s="23"/>
      <c r="L60" s="23"/>
      <c r="M60" s="34"/>
      <c r="N60" s="34"/>
      <c r="O60" s="34"/>
      <c r="P60" s="34"/>
      <c r="Q60" s="97"/>
      <c r="R60" s="97"/>
      <c r="S60" s="97"/>
      <c r="T60" s="97"/>
      <c r="U60" s="97"/>
      <c r="V60" s="34"/>
      <c r="W60" s="56"/>
      <c r="X60" s="34"/>
      <c r="Y60" s="63"/>
      <c r="Z60" s="63"/>
      <c r="AA60" s="63"/>
      <c r="AB60" s="63"/>
      <c r="AC60" s="63"/>
      <c r="AD60" s="63"/>
    </row>
    <row r="61" spans="1:30" x14ac:dyDescent="0.25">
      <c r="A61" s="22"/>
      <c r="B61" s="56"/>
      <c r="C61" s="34"/>
      <c r="D61" s="56"/>
      <c r="E61" s="89"/>
      <c r="G61" s="34"/>
      <c r="H61" s="34"/>
      <c r="I61" s="34"/>
      <c r="J61" s="23"/>
      <c r="K61" s="23"/>
      <c r="L61" s="23"/>
      <c r="M61" s="34"/>
      <c r="N61" s="34"/>
      <c r="O61" s="34"/>
      <c r="P61" s="34"/>
      <c r="Q61" s="97"/>
      <c r="R61" s="97"/>
      <c r="S61" s="97"/>
      <c r="T61" s="97"/>
      <c r="U61" s="97"/>
      <c r="V61" s="34"/>
      <c r="W61" s="56"/>
      <c r="X61" s="34"/>
      <c r="Y61" s="63"/>
      <c r="Z61" s="63"/>
      <c r="AA61" s="63"/>
      <c r="AB61" s="63"/>
      <c r="AC61" s="63"/>
      <c r="AD61" s="63"/>
    </row>
    <row r="62" spans="1:30" x14ac:dyDescent="0.25">
      <c r="A62" s="22"/>
      <c r="B62" s="56"/>
      <c r="C62" s="34"/>
      <c r="D62" s="56"/>
      <c r="E62" s="89"/>
      <c r="G62" s="34"/>
      <c r="H62" s="34"/>
      <c r="I62" s="34"/>
      <c r="J62" s="23"/>
      <c r="K62" s="23"/>
      <c r="L62" s="23"/>
      <c r="M62" s="34"/>
      <c r="N62" s="34"/>
      <c r="O62" s="34"/>
      <c r="P62" s="34"/>
      <c r="Q62" s="97"/>
      <c r="R62" s="97"/>
      <c r="S62" s="97"/>
      <c r="T62" s="97"/>
      <c r="U62" s="97"/>
      <c r="V62" s="34"/>
      <c r="W62" s="56"/>
      <c r="X62" s="34"/>
      <c r="Y62" s="63"/>
      <c r="Z62" s="63"/>
      <c r="AA62" s="63"/>
      <c r="AB62" s="63"/>
      <c r="AC62" s="63"/>
      <c r="AD62" s="63"/>
    </row>
    <row r="63" spans="1:30" x14ac:dyDescent="0.25">
      <c r="A63" s="22"/>
      <c r="B63" s="56"/>
      <c r="C63" s="34"/>
      <c r="D63" s="56"/>
      <c r="E63" s="89"/>
      <c r="G63" s="34"/>
      <c r="H63" s="34"/>
      <c r="I63" s="34"/>
      <c r="J63" s="23"/>
      <c r="K63" s="23"/>
      <c r="L63" s="23"/>
      <c r="M63" s="34"/>
      <c r="N63" s="34"/>
      <c r="O63" s="34"/>
      <c r="P63" s="34"/>
      <c r="Q63" s="97"/>
      <c r="R63" s="97"/>
      <c r="S63" s="97"/>
      <c r="T63" s="97"/>
      <c r="U63" s="97"/>
      <c r="V63" s="34"/>
      <c r="W63" s="56"/>
      <c r="X63" s="34"/>
      <c r="Y63" s="63"/>
      <c r="Z63" s="63"/>
      <c r="AA63" s="63"/>
      <c r="AB63" s="63"/>
      <c r="AC63" s="63"/>
      <c r="AD63" s="63"/>
    </row>
    <row r="64" spans="1:30" x14ac:dyDescent="0.25">
      <c r="A64" s="22"/>
      <c r="B64" s="56"/>
      <c r="C64" s="34"/>
      <c r="D64" s="56"/>
      <c r="E64" s="89"/>
      <c r="G64" s="34"/>
      <c r="H64" s="34"/>
      <c r="I64" s="34"/>
      <c r="J64" s="23"/>
      <c r="K64" s="23"/>
      <c r="L64" s="23"/>
      <c r="M64" s="34"/>
      <c r="N64" s="34"/>
      <c r="O64" s="34"/>
      <c r="P64" s="34"/>
      <c r="Q64" s="97"/>
      <c r="R64" s="97"/>
      <c r="S64" s="97"/>
      <c r="T64" s="97"/>
      <c r="U64" s="97"/>
      <c r="V64" s="34"/>
      <c r="W64" s="56"/>
      <c r="X64" s="34"/>
      <c r="Y64" s="63"/>
      <c r="Z64" s="63"/>
      <c r="AA64" s="63"/>
      <c r="AB64" s="63"/>
      <c r="AC64" s="63"/>
      <c r="AD64" s="63"/>
    </row>
    <row r="84" spans="17:21" customFormat="1" ht="12.75" x14ac:dyDescent="0.2">
      <c r="Q84" s="99"/>
      <c r="R84" s="99"/>
      <c r="S84" s="99"/>
      <c r="T84" s="99"/>
      <c r="U84" s="99"/>
    </row>
    <row r="85" spans="17:21" customFormat="1" ht="12.75" x14ac:dyDescent="0.2">
      <c r="Q85" s="99"/>
      <c r="R85" s="99"/>
      <c r="S85" s="99"/>
      <c r="T85" s="99"/>
      <c r="U85" s="99"/>
    </row>
    <row r="86" spans="17:21" customFormat="1" ht="12.75" x14ac:dyDescent="0.2">
      <c r="Q86" s="99"/>
      <c r="R86" s="99"/>
      <c r="S86" s="99"/>
      <c r="T86" s="99"/>
      <c r="U86" s="99"/>
    </row>
    <row r="87" spans="17:21" customFormat="1" ht="12.75" x14ac:dyDescent="0.2">
      <c r="Q87" s="99"/>
      <c r="R87" s="99"/>
      <c r="S87" s="99"/>
      <c r="T87" s="99"/>
      <c r="U87" s="99"/>
    </row>
    <row r="88" spans="17:21" customFormat="1" ht="12.75" x14ac:dyDescent="0.2">
      <c r="Q88" s="99"/>
      <c r="R88" s="99"/>
      <c r="S88" s="99"/>
      <c r="T88" s="99"/>
      <c r="U88" s="99"/>
    </row>
    <row r="89" spans="17:21" customFormat="1" ht="12.75" x14ac:dyDescent="0.2">
      <c r="Q89" s="99"/>
      <c r="R89" s="99"/>
      <c r="S89" s="99"/>
      <c r="T89" s="99"/>
      <c r="U89" s="99"/>
    </row>
    <row r="90" spans="17:21" customFormat="1" ht="12.75" x14ac:dyDescent="0.2">
      <c r="Q90" s="99"/>
      <c r="R90" s="99"/>
      <c r="S90" s="99"/>
      <c r="T90" s="99"/>
      <c r="U90" s="99"/>
    </row>
    <row r="91" spans="17:21" customFormat="1" ht="12.75" x14ac:dyDescent="0.2">
      <c r="Q91" s="99"/>
      <c r="R91" s="99"/>
      <c r="S91" s="99"/>
      <c r="T91" s="99"/>
      <c r="U91" s="99"/>
    </row>
    <row r="92" spans="17:21" customFormat="1" ht="12.75" x14ac:dyDescent="0.2">
      <c r="Q92" s="99"/>
      <c r="R92" s="99"/>
      <c r="S92" s="99"/>
      <c r="T92" s="99"/>
      <c r="U92" s="99"/>
    </row>
    <row r="93" spans="17:21" customFormat="1" ht="12.75" x14ac:dyDescent="0.2">
      <c r="Q93" s="99"/>
      <c r="R93" s="99"/>
      <c r="S93" s="99"/>
      <c r="T93" s="99"/>
      <c r="U93" s="99"/>
    </row>
    <row r="94" spans="17:21" customFormat="1" ht="12.75" x14ac:dyDescent="0.2">
      <c r="Q94" s="99"/>
      <c r="R94" s="99"/>
      <c r="S94" s="99"/>
      <c r="T94" s="99"/>
      <c r="U94" s="99"/>
    </row>
    <row r="95" spans="17:21" customFormat="1" ht="12.75" x14ac:dyDescent="0.2">
      <c r="Q95" s="99"/>
      <c r="R95" s="99"/>
      <c r="S95" s="99"/>
      <c r="T95" s="99"/>
      <c r="U95" s="99"/>
    </row>
    <row r="96" spans="17:21" customFormat="1" ht="12.75" x14ac:dyDescent="0.2">
      <c r="Q96" s="99"/>
      <c r="R96" s="99"/>
      <c r="S96" s="99"/>
      <c r="T96" s="99"/>
      <c r="U96" s="99"/>
    </row>
    <row r="97" spans="17:21" customFormat="1" ht="12.75" x14ac:dyDescent="0.2">
      <c r="Q97" s="99"/>
      <c r="R97" s="99"/>
      <c r="S97" s="99"/>
      <c r="T97" s="99"/>
      <c r="U97" s="99"/>
    </row>
    <row r="98" spans="17:21" customFormat="1" ht="12.75" x14ac:dyDescent="0.2">
      <c r="Q98" s="99"/>
      <c r="R98" s="99"/>
      <c r="S98" s="99"/>
      <c r="T98" s="99"/>
      <c r="U98" s="99"/>
    </row>
    <row r="99" spans="17:21" customFormat="1" ht="12.75" x14ac:dyDescent="0.2">
      <c r="Q99" s="99"/>
      <c r="R99" s="99"/>
      <c r="S99" s="99"/>
      <c r="T99" s="99"/>
      <c r="U99" s="99"/>
    </row>
    <row r="100" spans="17:21" customFormat="1" ht="12.75" x14ac:dyDescent="0.2">
      <c r="Q100" s="99"/>
      <c r="R100" s="99"/>
      <c r="S100" s="99"/>
      <c r="T100" s="99"/>
      <c r="U100" s="99"/>
    </row>
    <row r="101" spans="17:21" customFormat="1" ht="12.75" x14ac:dyDescent="0.2">
      <c r="Q101" s="99"/>
      <c r="R101" s="99"/>
      <c r="S101" s="99"/>
      <c r="T101" s="99"/>
      <c r="U101" s="99"/>
    </row>
    <row r="102" spans="17:21" customFormat="1" ht="12.75" x14ac:dyDescent="0.2">
      <c r="Q102" s="99"/>
      <c r="R102" s="99"/>
      <c r="S102" s="99"/>
      <c r="T102" s="99"/>
      <c r="U102" s="99"/>
    </row>
    <row r="103" spans="17:21" customFormat="1" ht="12.75" x14ac:dyDescent="0.2">
      <c r="Q103" s="99"/>
      <c r="R103" s="99"/>
      <c r="S103" s="99"/>
      <c r="T103" s="99"/>
      <c r="U103" s="99"/>
    </row>
    <row r="104" spans="17:21" customFormat="1" ht="12.75" x14ac:dyDescent="0.2">
      <c r="Q104" s="99"/>
      <c r="R104" s="99"/>
      <c r="S104" s="99"/>
      <c r="T104" s="99"/>
      <c r="U104" s="99"/>
    </row>
    <row r="105" spans="17:21" customFormat="1" ht="12.75" x14ac:dyDescent="0.2">
      <c r="Q105" s="99"/>
      <c r="R105" s="99"/>
      <c r="S105" s="99"/>
      <c r="T105" s="99"/>
      <c r="U105" s="99"/>
    </row>
    <row r="106" spans="17:21" customFormat="1" ht="12.75" x14ac:dyDescent="0.2">
      <c r="Q106" s="99"/>
      <c r="R106" s="99"/>
      <c r="S106" s="99"/>
      <c r="T106" s="99"/>
      <c r="U106" s="99"/>
    </row>
    <row r="107" spans="17:21" customFormat="1" ht="12.75" x14ac:dyDescent="0.2">
      <c r="Q107" s="99"/>
      <c r="R107" s="99"/>
      <c r="S107" s="99"/>
      <c r="T107" s="99"/>
      <c r="U107" s="99"/>
    </row>
    <row r="108" spans="17:21" customFormat="1" ht="12.75" x14ac:dyDescent="0.2">
      <c r="Q108" s="99"/>
      <c r="R108" s="99"/>
      <c r="S108" s="99"/>
      <c r="T108" s="99"/>
      <c r="U108" s="99"/>
    </row>
    <row r="109" spans="17:21" customFormat="1" ht="12.75" x14ac:dyDescent="0.2">
      <c r="Q109" s="99"/>
      <c r="R109" s="99"/>
      <c r="S109" s="99"/>
      <c r="T109" s="99"/>
      <c r="U109" s="99"/>
    </row>
    <row r="110" spans="17:21" customFormat="1" ht="12.75" x14ac:dyDescent="0.2">
      <c r="Q110" s="99"/>
      <c r="R110" s="99"/>
      <c r="S110" s="99"/>
      <c r="T110" s="99"/>
      <c r="U110" s="99"/>
    </row>
    <row r="111" spans="17:21" customFormat="1" ht="12.75" x14ac:dyDescent="0.2">
      <c r="Q111" s="99"/>
      <c r="R111" s="99"/>
      <c r="S111" s="99"/>
      <c r="T111" s="99"/>
      <c r="U111" s="99"/>
    </row>
    <row r="112" spans="17:21" customFormat="1" ht="12.75" x14ac:dyDescent="0.2">
      <c r="Q112" s="99"/>
      <c r="R112" s="99"/>
      <c r="S112" s="99"/>
      <c r="T112" s="99"/>
      <c r="U112" s="99"/>
    </row>
    <row r="113" spans="17:21" customFormat="1" ht="12.75" x14ac:dyDescent="0.2">
      <c r="Q113" s="99"/>
      <c r="R113" s="99"/>
      <c r="S113" s="99"/>
      <c r="T113" s="99"/>
      <c r="U113" s="99"/>
    </row>
    <row r="114" spans="17:21" customFormat="1" ht="12.75" x14ac:dyDescent="0.2">
      <c r="Q114" s="99"/>
      <c r="R114" s="99"/>
      <c r="S114" s="99"/>
      <c r="T114" s="99"/>
      <c r="U114" s="99"/>
    </row>
    <row r="115" spans="17:21" customFormat="1" ht="12.75" x14ac:dyDescent="0.2">
      <c r="Q115" s="99"/>
      <c r="R115" s="99"/>
      <c r="S115" s="99"/>
      <c r="T115" s="99"/>
      <c r="U115" s="99"/>
    </row>
    <row r="116" spans="17:21" customFormat="1" ht="12.75" x14ac:dyDescent="0.2">
      <c r="Q116" s="99"/>
      <c r="R116" s="99"/>
      <c r="S116" s="99"/>
      <c r="T116" s="99"/>
      <c r="U116" s="99"/>
    </row>
    <row r="117" spans="17:21" customFormat="1" ht="12.75" x14ac:dyDescent="0.2">
      <c r="Q117" s="99"/>
      <c r="R117" s="99"/>
      <c r="S117" s="99"/>
      <c r="T117" s="99"/>
      <c r="U117" s="99"/>
    </row>
    <row r="118" spans="17:21" customFormat="1" ht="12.75" x14ac:dyDescent="0.2">
      <c r="Q118" s="99"/>
      <c r="R118" s="99"/>
      <c r="S118" s="99"/>
      <c r="T118" s="99"/>
      <c r="U118" s="99"/>
    </row>
    <row r="119" spans="17:21" customFormat="1" ht="12.75" x14ac:dyDescent="0.2">
      <c r="Q119" s="99"/>
      <c r="R119" s="99"/>
      <c r="S119" s="99"/>
      <c r="T119" s="99"/>
      <c r="U119" s="99"/>
    </row>
    <row r="120" spans="17:21" customFormat="1" ht="12.75" x14ac:dyDescent="0.2">
      <c r="Q120" s="99"/>
      <c r="R120" s="99"/>
      <c r="S120" s="99"/>
      <c r="T120" s="99"/>
      <c r="U120" s="99"/>
    </row>
    <row r="121" spans="17:21" customFormat="1" ht="12.75" x14ac:dyDescent="0.2">
      <c r="Q121" s="99"/>
      <c r="R121" s="99"/>
      <c r="S121" s="99"/>
      <c r="T121" s="99"/>
      <c r="U121" s="99"/>
    </row>
    <row r="122" spans="17:21" customFormat="1" ht="12.75" x14ac:dyDescent="0.2">
      <c r="Q122" s="99"/>
      <c r="R122" s="99"/>
      <c r="S122" s="99"/>
      <c r="T122" s="99"/>
      <c r="U122" s="99"/>
    </row>
    <row r="123" spans="17:21" customFormat="1" ht="12.75" x14ac:dyDescent="0.2">
      <c r="Q123" s="99"/>
      <c r="R123" s="99"/>
      <c r="S123" s="99"/>
      <c r="T123" s="99"/>
      <c r="U123" s="99"/>
    </row>
    <row r="124" spans="17:21" customFormat="1" ht="12.75" x14ac:dyDescent="0.2">
      <c r="Q124" s="99"/>
      <c r="R124" s="99"/>
      <c r="S124" s="99"/>
      <c r="T124" s="99"/>
      <c r="U124" s="99"/>
    </row>
    <row r="125" spans="17:21" customFormat="1" ht="12.75" x14ac:dyDescent="0.2">
      <c r="Q125" s="99"/>
      <c r="R125" s="99"/>
      <c r="S125" s="99"/>
      <c r="T125" s="99"/>
      <c r="U125" s="99"/>
    </row>
    <row r="126" spans="17:21" customFormat="1" ht="12.75" x14ac:dyDescent="0.2">
      <c r="Q126" s="99"/>
      <c r="R126" s="99"/>
      <c r="S126" s="99"/>
      <c r="T126" s="99"/>
      <c r="U126" s="99"/>
    </row>
    <row r="127" spans="17:21" customFormat="1" ht="12.75" x14ac:dyDescent="0.2">
      <c r="Q127" s="99"/>
      <c r="R127" s="99"/>
      <c r="S127" s="99"/>
      <c r="T127" s="99"/>
      <c r="U127" s="99"/>
    </row>
    <row r="128" spans="17:21" customFormat="1" ht="12.75" x14ac:dyDescent="0.2">
      <c r="Q128" s="99"/>
      <c r="R128" s="99"/>
      <c r="S128" s="99"/>
      <c r="T128" s="99"/>
      <c r="U128" s="99"/>
    </row>
    <row r="129" spans="17:21" customFormat="1" ht="12.75" x14ac:dyDescent="0.2">
      <c r="Q129" s="99"/>
      <c r="R129" s="99"/>
      <c r="S129" s="99"/>
      <c r="T129" s="99"/>
      <c r="U129" s="99"/>
    </row>
    <row r="130" spans="17:21" customFormat="1" ht="12.75" x14ac:dyDescent="0.2">
      <c r="Q130" s="99"/>
      <c r="R130" s="99"/>
      <c r="S130" s="99"/>
      <c r="T130" s="99"/>
      <c r="U130" s="99"/>
    </row>
    <row r="131" spans="17:21" customFormat="1" ht="12.75" x14ac:dyDescent="0.2">
      <c r="Q131" s="99"/>
      <c r="R131" s="99"/>
      <c r="S131" s="99"/>
      <c r="T131" s="99"/>
      <c r="U131" s="99"/>
    </row>
    <row r="132" spans="17:21" customFormat="1" ht="12.75" x14ac:dyDescent="0.2">
      <c r="Q132" s="99"/>
      <c r="R132" s="99"/>
      <c r="S132" s="99"/>
      <c r="T132" s="99"/>
      <c r="U132" s="99"/>
    </row>
    <row r="133" spans="17:21" customFormat="1" ht="12.75" x14ac:dyDescent="0.2">
      <c r="Q133" s="99"/>
      <c r="R133" s="99"/>
      <c r="S133" s="99"/>
      <c r="T133" s="99"/>
      <c r="U133" s="99"/>
    </row>
    <row r="134" spans="17:21" customFormat="1" ht="12.75" x14ac:dyDescent="0.2">
      <c r="Q134" s="99"/>
      <c r="R134" s="99"/>
      <c r="S134" s="99"/>
      <c r="T134" s="99"/>
      <c r="U134" s="99"/>
    </row>
    <row r="135" spans="17:21" customFormat="1" ht="12.75" x14ac:dyDescent="0.2">
      <c r="Q135" s="99"/>
      <c r="R135" s="99"/>
      <c r="S135" s="99"/>
      <c r="T135" s="99"/>
      <c r="U135" s="99"/>
    </row>
    <row r="136" spans="17:21" customFormat="1" ht="12.75" x14ac:dyDescent="0.2">
      <c r="Q136" s="99"/>
      <c r="R136" s="99"/>
      <c r="S136" s="99"/>
      <c r="T136" s="99"/>
      <c r="U136" s="99"/>
    </row>
    <row r="137" spans="17:21" customFormat="1" ht="12.75" x14ac:dyDescent="0.2">
      <c r="Q137" s="99"/>
      <c r="R137" s="99"/>
      <c r="S137" s="99"/>
      <c r="T137" s="99"/>
      <c r="U137" s="99"/>
    </row>
    <row r="138" spans="17:21" customFormat="1" ht="12.75" x14ac:dyDescent="0.2">
      <c r="Q138" s="99"/>
      <c r="R138" s="99"/>
      <c r="S138" s="99"/>
      <c r="T138" s="99"/>
      <c r="U138" s="99"/>
    </row>
    <row r="139" spans="17:21" customFormat="1" ht="12.75" x14ac:dyDescent="0.2">
      <c r="Q139" s="99"/>
      <c r="R139" s="99"/>
      <c r="S139" s="99"/>
      <c r="T139" s="99"/>
      <c r="U139" s="99"/>
    </row>
    <row r="140" spans="17:21" customFormat="1" ht="12.75" x14ac:dyDescent="0.2">
      <c r="Q140" s="99"/>
      <c r="R140" s="99"/>
      <c r="S140" s="99"/>
      <c r="T140" s="99"/>
      <c r="U140" s="99"/>
    </row>
    <row r="141" spans="17:21" customFormat="1" ht="12.75" x14ac:dyDescent="0.2">
      <c r="Q141" s="99"/>
      <c r="R141" s="99"/>
      <c r="S141" s="99"/>
      <c r="T141" s="99"/>
      <c r="U141" s="99"/>
    </row>
    <row r="142" spans="17:21" customFormat="1" ht="12.75" x14ac:dyDescent="0.2">
      <c r="Q142" s="99"/>
      <c r="R142" s="99"/>
      <c r="S142" s="99"/>
      <c r="T142" s="99"/>
      <c r="U142" s="99"/>
    </row>
    <row r="143" spans="17:21" customFormat="1" ht="12.75" x14ac:dyDescent="0.2">
      <c r="Q143" s="99"/>
      <c r="R143" s="99"/>
      <c r="S143" s="99"/>
      <c r="T143" s="99"/>
      <c r="U143" s="99"/>
    </row>
    <row r="144" spans="17:21" customFormat="1" ht="12.75" x14ac:dyDescent="0.2">
      <c r="Q144" s="99"/>
      <c r="R144" s="99"/>
      <c r="S144" s="99"/>
      <c r="T144" s="99"/>
      <c r="U144" s="99"/>
    </row>
    <row r="145" spans="17:21" customFormat="1" ht="12.75" x14ac:dyDescent="0.2">
      <c r="Q145" s="99"/>
      <c r="R145" s="99"/>
      <c r="S145" s="99"/>
      <c r="T145" s="99"/>
      <c r="U145" s="99"/>
    </row>
    <row r="146" spans="17:21" customFormat="1" ht="12.75" x14ac:dyDescent="0.2">
      <c r="Q146" s="99"/>
      <c r="R146" s="99"/>
      <c r="S146" s="99"/>
      <c r="T146" s="99"/>
      <c r="U146" s="99"/>
    </row>
    <row r="147" spans="17:21" customFormat="1" ht="12.75" x14ac:dyDescent="0.2">
      <c r="Q147" s="99"/>
      <c r="R147" s="99"/>
      <c r="S147" s="99"/>
      <c r="T147" s="99"/>
      <c r="U147" s="99"/>
    </row>
    <row r="148" spans="17:21" customFormat="1" ht="12.75" x14ac:dyDescent="0.2">
      <c r="Q148" s="99"/>
      <c r="R148" s="99"/>
      <c r="S148" s="99"/>
      <c r="T148" s="99"/>
      <c r="U148" s="99"/>
    </row>
    <row r="149" spans="17:21" customFormat="1" ht="12.75" x14ac:dyDescent="0.2">
      <c r="Q149" s="99"/>
      <c r="R149" s="99"/>
      <c r="S149" s="99"/>
      <c r="T149" s="99"/>
      <c r="U149" s="99"/>
    </row>
    <row r="150" spans="17:21" customFormat="1" ht="12.75" x14ac:dyDescent="0.2">
      <c r="Q150" s="99"/>
      <c r="R150" s="99"/>
      <c r="S150" s="99"/>
      <c r="T150" s="99"/>
      <c r="U150" s="99"/>
    </row>
    <row r="151" spans="17:21" customFormat="1" ht="12.75" x14ac:dyDescent="0.2">
      <c r="Q151" s="99"/>
      <c r="R151" s="99"/>
      <c r="S151" s="99"/>
      <c r="T151" s="99"/>
      <c r="U151" s="99"/>
    </row>
    <row r="163" spans="17:21" customFormat="1" ht="12.75" x14ac:dyDescent="0.2">
      <c r="Q163" s="99"/>
      <c r="R163" s="99"/>
      <c r="S163" s="99"/>
      <c r="T163" s="99"/>
      <c r="U163" s="99"/>
    </row>
    <row r="164" spans="17:21" customFormat="1" ht="12.75" x14ac:dyDescent="0.2">
      <c r="Q164" s="99"/>
      <c r="R164" s="99"/>
      <c r="S164" s="99"/>
      <c r="T164" s="99"/>
      <c r="U164" s="99"/>
    </row>
    <row r="165" spans="17:21" customFormat="1" ht="12.75" x14ac:dyDescent="0.2">
      <c r="Q165" s="99"/>
      <c r="R165" s="99"/>
      <c r="S165" s="99"/>
      <c r="T165" s="99"/>
      <c r="U165" s="99"/>
    </row>
    <row r="166" spans="17:21" customFormat="1" ht="12.75" x14ac:dyDescent="0.2">
      <c r="Q166" s="99"/>
      <c r="R166" s="99"/>
      <c r="S166" s="99"/>
      <c r="T166" s="99"/>
      <c r="U166" s="99"/>
    </row>
    <row r="167" spans="17:21" customFormat="1" ht="12.75" x14ac:dyDescent="0.2">
      <c r="Q167" s="99"/>
      <c r="R167" s="99"/>
      <c r="S167" s="99"/>
      <c r="T167" s="99"/>
      <c r="U167" s="99"/>
    </row>
    <row r="168" spans="17:21" customFormat="1" ht="12.75" x14ac:dyDescent="0.2">
      <c r="Q168" s="99"/>
      <c r="R168" s="99"/>
      <c r="S168" s="99"/>
      <c r="T168" s="99"/>
      <c r="U168" s="99"/>
    </row>
    <row r="169" spans="17:21" customFormat="1" ht="12.75" x14ac:dyDescent="0.2">
      <c r="Q169" s="99"/>
      <c r="R169" s="99"/>
      <c r="S169" s="99"/>
      <c r="T169" s="99"/>
      <c r="U169" s="99"/>
    </row>
    <row r="170" spans="17:21" customFormat="1" ht="12.75" x14ac:dyDescent="0.2">
      <c r="Q170" s="99"/>
      <c r="R170" s="99"/>
      <c r="S170" s="99"/>
      <c r="T170" s="99"/>
      <c r="U170" s="99"/>
    </row>
    <row r="171" spans="17:21" customFormat="1" ht="12.75" x14ac:dyDescent="0.2">
      <c r="Q171" s="99"/>
      <c r="R171" s="99"/>
      <c r="S171" s="99"/>
      <c r="T171" s="99"/>
      <c r="U171" s="99"/>
    </row>
    <row r="172" spans="17:21" customFormat="1" ht="12.75" x14ac:dyDescent="0.2">
      <c r="Q172" s="99"/>
      <c r="R172" s="99"/>
      <c r="S172" s="99"/>
      <c r="T172" s="99"/>
      <c r="U172" s="99"/>
    </row>
    <row r="173" spans="17:21" customFormat="1" ht="12.75" x14ac:dyDescent="0.2">
      <c r="Q173" s="99"/>
      <c r="R173" s="99"/>
      <c r="S173" s="99"/>
      <c r="T173" s="99"/>
      <c r="U173" s="99"/>
    </row>
    <row r="174" spans="17:21" customFormat="1" ht="12.75" x14ac:dyDescent="0.2">
      <c r="Q174" s="99"/>
      <c r="R174" s="99"/>
      <c r="S174" s="99"/>
      <c r="T174" s="99"/>
      <c r="U174" s="99"/>
    </row>
    <row r="175" spans="17:21" customFormat="1" ht="12.75" x14ac:dyDescent="0.2">
      <c r="Q175" s="99"/>
      <c r="R175" s="99"/>
      <c r="S175" s="99"/>
      <c r="T175" s="99"/>
      <c r="U175" s="99"/>
    </row>
    <row r="176" spans="17:21" customFormat="1" ht="12.75" x14ac:dyDescent="0.2">
      <c r="Q176" s="99"/>
      <c r="R176" s="99"/>
      <c r="S176" s="99"/>
      <c r="T176" s="99"/>
      <c r="U176" s="99"/>
    </row>
    <row r="177" spans="17:21" customFormat="1" ht="12.75" x14ac:dyDescent="0.2">
      <c r="Q177" s="99"/>
      <c r="R177" s="99"/>
      <c r="S177" s="99"/>
      <c r="T177" s="99"/>
      <c r="U177" s="99"/>
    </row>
    <row r="178" spans="17:21" customFormat="1" ht="12.75" x14ac:dyDescent="0.2">
      <c r="Q178" s="99"/>
      <c r="R178" s="99"/>
      <c r="S178" s="99"/>
      <c r="T178" s="99"/>
      <c r="U178" s="99"/>
    </row>
    <row r="179" spans="17:21" customFormat="1" ht="12.75" x14ac:dyDescent="0.2">
      <c r="Q179" s="99"/>
      <c r="R179" s="99"/>
      <c r="S179" s="99"/>
      <c r="T179" s="99"/>
      <c r="U179" s="99"/>
    </row>
    <row r="180" spans="17:21" customFormat="1" ht="12.75" x14ac:dyDescent="0.2">
      <c r="Q180" s="99"/>
      <c r="R180" s="99"/>
      <c r="S180" s="99"/>
      <c r="T180" s="99"/>
      <c r="U180" s="99"/>
    </row>
    <row r="181" spans="17:21" customFormat="1" ht="12.75" x14ac:dyDescent="0.2">
      <c r="Q181" s="99"/>
      <c r="R181" s="99"/>
      <c r="S181" s="99"/>
      <c r="T181" s="99"/>
      <c r="U181" s="99"/>
    </row>
  </sheetData>
  <sortState xmlns:xlrd2="http://schemas.microsoft.com/office/spreadsheetml/2017/richdata2" ref="B5:X6">
    <sortCondition ref="B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31" customWidth="1"/>
    <col min="9" max="10" width="6.7109375" style="58" customWidth="1"/>
    <col min="11" max="11" width="9.7109375" style="232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20"/>
      <c r="B1" s="9" t="s">
        <v>388</v>
      </c>
      <c r="C1" s="10"/>
      <c r="D1" s="11"/>
      <c r="E1" s="10"/>
      <c r="F1" s="143"/>
      <c r="G1" s="64"/>
      <c r="H1" s="221"/>
      <c r="I1" s="143"/>
      <c r="J1" s="64"/>
      <c r="K1" s="222"/>
      <c r="L1" s="143"/>
      <c r="M1" s="64"/>
      <c r="N1" s="10"/>
      <c r="O1" s="143"/>
      <c r="P1" s="64"/>
      <c r="Q1" s="10"/>
      <c r="R1" s="143"/>
      <c r="S1" s="64"/>
      <c r="T1" s="26"/>
      <c r="U1" s="86"/>
      <c r="V1" s="9" t="s">
        <v>389</v>
      </c>
      <c r="W1" s="10"/>
      <c r="X1" s="11"/>
      <c r="Y1" s="64"/>
      <c r="Z1" s="64"/>
      <c r="AA1" s="64"/>
      <c r="AB1" s="64"/>
      <c r="AC1" s="102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71"/>
      <c r="F2" s="172"/>
      <c r="G2" s="171" t="s">
        <v>17</v>
      </c>
      <c r="H2" s="223"/>
      <c r="I2" s="172"/>
      <c r="J2" s="171" t="s">
        <v>18</v>
      </c>
      <c r="K2" s="224"/>
      <c r="L2" s="172"/>
      <c r="M2" s="171" t="s">
        <v>19</v>
      </c>
      <c r="N2" s="209"/>
      <c r="O2" s="172"/>
      <c r="P2" s="171" t="s">
        <v>20</v>
      </c>
      <c r="Q2" s="209"/>
      <c r="R2" s="172"/>
      <c r="S2" s="171" t="s">
        <v>7</v>
      </c>
      <c r="T2" s="209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390</v>
      </c>
      <c r="H3" s="82" t="s">
        <v>391</v>
      </c>
      <c r="I3" s="16" t="s">
        <v>16</v>
      </c>
      <c r="J3" s="13" t="s">
        <v>390</v>
      </c>
      <c r="K3" s="82" t="s">
        <v>391</v>
      </c>
      <c r="L3" s="16" t="s">
        <v>16</v>
      </c>
      <c r="M3" s="13" t="s">
        <v>390</v>
      </c>
      <c r="N3" s="82" t="s">
        <v>391</v>
      </c>
      <c r="O3" s="16" t="s">
        <v>16</v>
      </c>
      <c r="P3" s="13" t="s">
        <v>390</v>
      </c>
      <c r="Q3" s="82" t="s">
        <v>391</v>
      </c>
      <c r="R3" s="16" t="s">
        <v>16</v>
      </c>
      <c r="S3" s="13" t="s">
        <v>390</v>
      </c>
      <c r="T3" s="82" t="s">
        <v>391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2010</v>
      </c>
      <c r="C4" s="24" t="s">
        <v>58</v>
      </c>
      <c r="D4" s="25" t="s">
        <v>94</v>
      </c>
      <c r="E4" s="68">
        <v>1</v>
      </c>
      <c r="F4" s="28">
        <v>0</v>
      </c>
      <c r="G4" s="24">
        <v>0</v>
      </c>
      <c r="H4" s="31">
        <v>0</v>
      </c>
      <c r="I4" s="24">
        <v>0</v>
      </c>
      <c r="J4" s="24">
        <v>1</v>
      </c>
      <c r="K4" s="31">
        <v>0</v>
      </c>
      <c r="L4" s="24">
        <v>0</v>
      </c>
      <c r="M4" s="24">
        <v>2</v>
      </c>
      <c r="N4" s="31">
        <v>0</v>
      </c>
      <c r="O4" s="24">
        <v>1</v>
      </c>
      <c r="P4" s="24">
        <v>1</v>
      </c>
      <c r="Q4" s="31">
        <v>1</v>
      </c>
      <c r="R4" s="24">
        <v>1</v>
      </c>
      <c r="S4" s="100">
        <v>4</v>
      </c>
      <c r="T4" s="27">
        <v>0.25</v>
      </c>
      <c r="U4" s="29"/>
      <c r="V4" s="24">
        <v>2010</v>
      </c>
      <c r="W4" s="24" t="s">
        <v>58</v>
      </c>
      <c r="X4" s="25" t="s">
        <v>94</v>
      </c>
      <c r="Y4" s="225"/>
      <c r="Z4" s="225"/>
      <c r="AA4" s="225"/>
      <c r="AB4" s="225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2011</v>
      </c>
      <c r="C5" s="24" t="s">
        <v>58</v>
      </c>
      <c r="D5" s="25" t="s">
        <v>94</v>
      </c>
      <c r="E5" s="68">
        <v>23</v>
      </c>
      <c r="F5" s="28">
        <v>2</v>
      </c>
      <c r="G5" s="24">
        <v>8</v>
      </c>
      <c r="H5" s="31">
        <v>0.25</v>
      </c>
      <c r="I5" s="24">
        <v>15</v>
      </c>
      <c r="J5" s="24">
        <v>33</v>
      </c>
      <c r="K5" s="31">
        <v>0.45450000000000002</v>
      </c>
      <c r="L5" s="24">
        <v>10</v>
      </c>
      <c r="M5" s="24">
        <v>18</v>
      </c>
      <c r="N5" s="31">
        <v>0.55549999999999999</v>
      </c>
      <c r="O5" s="24">
        <v>14</v>
      </c>
      <c r="P5" s="24">
        <v>26</v>
      </c>
      <c r="Q5" s="31">
        <v>0.53839999999999999</v>
      </c>
      <c r="R5" s="24">
        <v>41</v>
      </c>
      <c r="S5" s="100">
        <v>85</v>
      </c>
      <c r="T5" s="27">
        <v>0.4823529411764706</v>
      </c>
      <c r="U5" s="29"/>
      <c r="V5" s="24">
        <v>2011</v>
      </c>
      <c r="W5" s="24" t="s">
        <v>58</v>
      </c>
      <c r="X5" s="25" t="s">
        <v>94</v>
      </c>
      <c r="Y5" s="225"/>
      <c r="Z5" s="225"/>
      <c r="AA5" s="225"/>
      <c r="AB5" s="225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2012</v>
      </c>
      <c r="C6" s="24" t="s">
        <v>58</v>
      </c>
      <c r="D6" s="25" t="s">
        <v>94</v>
      </c>
      <c r="E6" s="68">
        <v>25</v>
      </c>
      <c r="F6" s="28">
        <v>8</v>
      </c>
      <c r="G6" s="24">
        <v>16</v>
      </c>
      <c r="H6" s="31">
        <v>0.5</v>
      </c>
      <c r="I6" s="24">
        <v>20</v>
      </c>
      <c r="J6" s="24">
        <v>35</v>
      </c>
      <c r="K6" s="31">
        <v>0.57140000000000002</v>
      </c>
      <c r="L6" s="24">
        <v>26</v>
      </c>
      <c r="M6" s="24">
        <v>44</v>
      </c>
      <c r="N6" s="31">
        <v>0.59089999999999998</v>
      </c>
      <c r="O6" s="24">
        <v>26</v>
      </c>
      <c r="P6" s="24">
        <v>43</v>
      </c>
      <c r="Q6" s="31">
        <v>0.60460000000000003</v>
      </c>
      <c r="R6" s="24">
        <v>80</v>
      </c>
      <c r="S6" s="100">
        <v>138</v>
      </c>
      <c r="T6" s="27">
        <v>0.57971014492753625</v>
      </c>
      <c r="U6" s="29"/>
      <c r="V6" s="24">
        <v>2012</v>
      </c>
      <c r="W6" s="24" t="s">
        <v>58</v>
      </c>
      <c r="X6" s="25" t="s">
        <v>94</v>
      </c>
      <c r="Y6" s="225"/>
      <c r="Z6" s="225"/>
      <c r="AA6" s="225"/>
      <c r="AB6" s="225" t="s">
        <v>139</v>
      </c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2013</v>
      </c>
      <c r="C7" s="24" t="s">
        <v>58</v>
      </c>
      <c r="D7" s="25" t="s">
        <v>396</v>
      </c>
      <c r="E7" s="68">
        <v>18</v>
      </c>
      <c r="F7" s="28">
        <v>6</v>
      </c>
      <c r="G7" s="24">
        <v>19</v>
      </c>
      <c r="H7" s="31">
        <v>0.31569999999999998</v>
      </c>
      <c r="I7" s="24">
        <v>7</v>
      </c>
      <c r="J7" s="24">
        <v>17</v>
      </c>
      <c r="K7" s="31">
        <v>0.41170000000000001</v>
      </c>
      <c r="L7" s="24">
        <v>15</v>
      </c>
      <c r="M7" s="24">
        <v>33</v>
      </c>
      <c r="N7" s="31">
        <v>0.45450000000000002</v>
      </c>
      <c r="O7" s="24">
        <v>23</v>
      </c>
      <c r="P7" s="24">
        <v>41</v>
      </c>
      <c r="Q7" s="31">
        <v>0.56089999999999995</v>
      </c>
      <c r="R7" s="24">
        <v>51</v>
      </c>
      <c r="S7" s="100">
        <v>110</v>
      </c>
      <c r="T7" s="27">
        <v>0.46363636363636362</v>
      </c>
      <c r="U7" s="29"/>
      <c r="V7" s="24">
        <v>2013</v>
      </c>
      <c r="W7" s="24" t="s">
        <v>58</v>
      </c>
      <c r="X7" s="25" t="s">
        <v>94</v>
      </c>
      <c r="Y7" s="225"/>
      <c r="Z7" s="225"/>
      <c r="AA7" s="225"/>
      <c r="AB7" s="225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2014</v>
      </c>
      <c r="C8" s="24" t="s">
        <v>59</v>
      </c>
      <c r="D8" s="25" t="s">
        <v>94</v>
      </c>
      <c r="E8" s="68">
        <v>29</v>
      </c>
      <c r="F8" s="28">
        <v>9</v>
      </c>
      <c r="G8" s="24">
        <v>21</v>
      </c>
      <c r="H8" s="31">
        <v>0.42849999999999999</v>
      </c>
      <c r="I8" s="24">
        <v>14</v>
      </c>
      <c r="J8" s="24">
        <v>30</v>
      </c>
      <c r="K8" s="31">
        <v>0.46660000000000001</v>
      </c>
      <c r="L8" s="24">
        <v>19</v>
      </c>
      <c r="M8" s="24">
        <v>34</v>
      </c>
      <c r="N8" s="31">
        <v>0.55879999999999996</v>
      </c>
      <c r="O8" s="24">
        <v>39</v>
      </c>
      <c r="P8" s="24">
        <v>66</v>
      </c>
      <c r="Q8" s="31">
        <v>0.59089999999999998</v>
      </c>
      <c r="R8" s="24">
        <v>81</v>
      </c>
      <c r="S8" s="100">
        <v>151</v>
      </c>
      <c r="T8" s="27">
        <v>0.53642384105960261</v>
      </c>
      <c r="U8" s="29"/>
      <c r="V8" s="24">
        <v>2014</v>
      </c>
      <c r="W8" s="24" t="s">
        <v>59</v>
      </c>
      <c r="X8" s="25" t="s">
        <v>94</v>
      </c>
      <c r="Y8" s="225"/>
      <c r="Z8" s="225"/>
      <c r="AA8" s="225"/>
      <c r="AB8" s="225" t="s">
        <v>141</v>
      </c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2015</v>
      </c>
      <c r="C9" s="24" t="s">
        <v>56</v>
      </c>
      <c r="D9" s="25" t="s">
        <v>113</v>
      </c>
      <c r="E9" s="68">
        <v>24</v>
      </c>
      <c r="F9" s="28">
        <v>15</v>
      </c>
      <c r="G9" s="24">
        <v>22</v>
      </c>
      <c r="H9" s="31">
        <v>0.68179999999999996</v>
      </c>
      <c r="I9" s="24">
        <v>6</v>
      </c>
      <c r="J9" s="24">
        <v>20</v>
      </c>
      <c r="K9" s="31">
        <v>0.3</v>
      </c>
      <c r="L9" s="24">
        <v>17</v>
      </c>
      <c r="M9" s="24">
        <v>32</v>
      </c>
      <c r="N9" s="31">
        <v>0.53120000000000001</v>
      </c>
      <c r="O9" s="24">
        <v>30</v>
      </c>
      <c r="P9" s="24">
        <v>63</v>
      </c>
      <c r="Q9" s="31">
        <v>0.47610000000000002</v>
      </c>
      <c r="R9" s="24">
        <v>68</v>
      </c>
      <c r="S9" s="100">
        <v>137</v>
      </c>
      <c r="T9" s="27">
        <v>0.49635036496350365</v>
      </c>
      <c r="U9" s="29"/>
      <c r="V9" s="24">
        <v>2015</v>
      </c>
      <c r="W9" s="24" t="s">
        <v>56</v>
      </c>
      <c r="X9" s="25" t="s">
        <v>113</v>
      </c>
      <c r="Y9" s="225"/>
      <c r="Z9" s="225"/>
      <c r="AA9" s="225"/>
      <c r="AB9" s="225" t="s">
        <v>143</v>
      </c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2016</v>
      </c>
      <c r="C10" s="24" t="s">
        <v>58</v>
      </c>
      <c r="D10" s="25" t="s">
        <v>94</v>
      </c>
      <c r="E10" s="68">
        <v>28</v>
      </c>
      <c r="F10" s="28">
        <v>6</v>
      </c>
      <c r="G10" s="24">
        <v>9</v>
      </c>
      <c r="H10" s="31">
        <v>0.66659999999999997</v>
      </c>
      <c r="I10" s="24">
        <v>15</v>
      </c>
      <c r="J10" s="24">
        <v>32</v>
      </c>
      <c r="K10" s="31">
        <v>0.46870000000000001</v>
      </c>
      <c r="L10" s="24">
        <v>53</v>
      </c>
      <c r="M10" s="24">
        <v>70</v>
      </c>
      <c r="N10" s="31">
        <v>0.7571</v>
      </c>
      <c r="O10" s="24">
        <v>58</v>
      </c>
      <c r="P10" s="24">
        <v>102</v>
      </c>
      <c r="Q10" s="31">
        <v>0.56859999999999999</v>
      </c>
      <c r="R10" s="24">
        <v>132</v>
      </c>
      <c r="S10" s="100">
        <v>213</v>
      </c>
      <c r="T10" s="27">
        <v>0.61971830985915488</v>
      </c>
      <c r="U10" s="29"/>
      <c r="V10" s="24">
        <v>2016</v>
      </c>
      <c r="W10" s="24" t="s">
        <v>58</v>
      </c>
      <c r="X10" s="25" t="s">
        <v>94</v>
      </c>
      <c r="Y10" s="225"/>
      <c r="Z10" s="225"/>
      <c r="AA10" s="225" t="s">
        <v>145</v>
      </c>
      <c r="AB10" s="225" t="s">
        <v>144</v>
      </c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2017</v>
      </c>
      <c r="C11" s="24" t="s">
        <v>58</v>
      </c>
      <c r="D11" s="25" t="s">
        <v>94</v>
      </c>
      <c r="E11" s="68">
        <v>27</v>
      </c>
      <c r="F11" s="28">
        <v>4</v>
      </c>
      <c r="G11" s="24">
        <v>13</v>
      </c>
      <c r="H11" s="31">
        <v>0.30759999999999998</v>
      </c>
      <c r="I11" s="24">
        <v>14</v>
      </c>
      <c r="J11" s="24">
        <v>26</v>
      </c>
      <c r="K11" s="31">
        <v>0.53839999999999999</v>
      </c>
      <c r="L11" s="24">
        <v>38</v>
      </c>
      <c r="M11" s="24">
        <v>59</v>
      </c>
      <c r="N11" s="31">
        <v>0.64400000000000002</v>
      </c>
      <c r="O11" s="24">
        <v>52</v>
      </c>
      <c r="P11" s="24">
        <v>81</v>
      </c>
      <c r="Q11" s="31">
        <v>0.64190000000000003</v>
      </c>
      <c r="R11" s="24">
        <v>108</v>
      </c>
      <c r="S11" s="100">
        <v>179</v>
      </c>
      <c r="T11" s="27">
        <v>0.6033519553072626</v>
      </c>
      <c r="U11" s="29"/>
      <c r="V11" s="24">
        <v>2017</v>
      </c>
      <c r="W11" s="24" t="s">
        <v>58</v>
      </c>
      <c r="X11" s="25" t="s">
        <v>94</v>
      </c>
      <c r="Y11" s="225"/>
      <c r="Z11" s="225"/>
      <c r="AA11" s="225"/>
      <c r="AB11" s="225" t="s">
        <v>145</v>
      </c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2018</v>
      </c>
      <c r="C12" s="24" t="s">
        <v>59</v>
      </c>
      <c r="D12" s="25" t="s">
        <v>94</v>
      </c>
      <c r="E12" s="68">
        <v>23</v>
      </c>
      <c r="F12" s="28">
        <v>6</v>
      </c>
      <c r="G12" s="24">
        <v>15</v>
      </c>
      <c r="H12" s="31">
        <v>0.4</v>
      </c>
      <c r="I12" s="24">
        <v>15</v>
      </c>
      <c r="J12" s="24">
        <v>23</v>
      </c>
      <c r="K12" s="31">
        <v>0.65210000000000001</v>
      </c>
      <c r="L12" s="24">
        <v>46</v>
      </c>
      <c r="M12" s="24">
        <v>54</v>
      </c>
      <c r="N12" s="31">
        <v>0.85189999999999999</v>
      </c>
      <c r="O12" s="24">
        <v>49</v>
      </c>
      <c r="P12" s="24">
        <v>75</v>
      </c>
      <c r="Q12" s="31">
        <v>0.65329999999999999</v>
      </c>
      <c r="R12" s="24">
        <v>110</v>
      </c>
      <c r="S12" s="100">
        <v>161</v>
      </c>
      <c r="T12" s="31">
        <v>0.68320000000000003</v>
      </c>
      <c r="U12" s="29"/>
      <c r="V12" s="24">
        <v>2018</v>
      </c>
      <c r="W12" s="24" t="s">
        <v>59</v>
      </c>
      <c r="X12" s="25" t="s">
        <v>94</v>
      </c>
      <c r="Y12" s="225"/>
      <c r="Z12" s="225"/>
      <c r="AA12" s="225"/>
      <c r="AB12" s="225" t="s">
        <v>142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2019</v>
      </c>
      <c r="C13" s="24" t="s">
        <v>60</v>
      </c>
      <c r="D13" s="25" t="s">
        <v>94</v>
      </c>
      <c r="E13" s="68">
        <v>27</v>
      </c>
      <c r="F13" s="28">
        <v>4</v>
      </c>
      <c r="G13" s="24">
        <v>12</v>
      </c>
      <c r="H13" s="31">
        <v>0.33329999999999999</v>
      </c>
      <c r="I13" s="24">
        <v>27</v>
      </c>
      <c r="J13" s="24">
        <v>46</v>
      </c>
      <c r="K13" s="31">
        <v>0.58689999999999998</v>
      </c>
      <c r="L13" s="24">
        <v>40</v>
      </c>
      <c r="M13" s="24">
        <v>56</v>
      </c>
      <c r="N13" s="31">
        <v>0.71419999999999995</v>
      </c>
      <c r="O13" s="24">
        <v>29</v>
      </c>
      <c r="P13" s="24">
        <v>43</v>
      </c>
      <c r="Q13" s="31">
        <v>0.6744</v>
      </c>
      <c r="R13" s="24">
        <v>100</v>
      </c>
      <c r="S13" s="100">
        <v>157</v>
      </c>
      <c r="T13" s="27">
        <v>0.63694267515923564</v>
      </c>
      <c r="U13" s="29"/>
      <c r="V13" s="24">
        <v>2019</v>
      </c>
      <c r="W13" s="24" t="s">
        <v>60</v>
      </c>
      <c r="X13" s="25" t="s">
        <v>94</v>
      </c>
      <c r="Y13" s="225"/>
      <c r="Z13" s="225"/>
      <c r="AA13" s="225"/>
      <c r="AB13" s="225"/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2020</v>
      </c>
      <c r="C14" s="24" t="s">
        <v>58</v>
      </c>
      <c r="D14" s="25" t="s">
        <v>94</v>
      </c>
      <c r="E14" s="68">
        <v>24</v>
      </c>
      <c r="F14" s="28">
        <v>4</v>
      </c>
      <c r="G14" s="24">
        <v>12</v>
      </c>
      <c r="H14" s="31">
        <v>0.33329999999999999</v>
      </c>
      <c r="I14" s="24">
        <v>9</v>
      </c>
      <c r="J14" s="24">
        <v>24</v>
      </c>
      <c r="K14" s="31">
        <v>0.375</v>
      </c>
      <c r="L14" s="24">
        <v>33</v>
      </c>
      <c r="M14" s="24">
        <v>64</v>
      </c>
      <c r="N14" s="31">
        <v>0.51559999999999995</v>
      </c>
      <c r="O14" s="24">
        <v>41</v>
      </c>
      <c r="P14" s="24">
        <v>76</v>
      </c>
      <c r="Q14" s="31">
        <v>0.53939999999999999</v>
      </c>
      <c r="R14" s="24">
        <v>87</v>
      </c>
      <c r="S14" s="100">
        <v>176</v>
      </c>
      <c r="T14" s="27">
        <v>0.49431818181818182</v>
      </c>
      <c r="U14" s="29"/>
      <c r="V14" s="24">
        <v>2020</v>
      </c>
      <c r="W14" s="24" t="s">
        <v>58</v>
      </c>
      <c r="X14" s="25" t="s">
        <v>94</v>
      </c>
      <c r="Y14" s="225"/>
      <c r="Z14" s="225"/>
      <c r="AA14" s="225"/>
      <c r="AB14" s="225" t="s">
        <v>142</v>
      </c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2021</v>
      </c>
      <c r="C15" s="24" t="s">
        <v>59</v>
      </c>
      <c r="D15" s="25" t="s">
        <v>94</v>
      </c>
      <c r="E15" s="68">
        <v>27</v>
      </c>
      <c r="F15" s="233">
        <v>15</v>
      </c>
      <c r="G15" s="234">
        <v>21</v>
      </c>
      <c r="H15" s="235">
        <v>0.71430000000000005</v>
      </c>
      <c r="I15" s="234">
        <v>14</v>
      </c>
      <c r="J15" s="234">
        <v>28</v>
      </c>
      <c r="K15" s="235">
        <v>0.5</v>
      </c>
      <c r="L15" s="234">
        <v>44</v>
      </c>
      <c r="M15" s="234">
        <v>61</v>
      </c>
      <c r="N15" s="235">
        <v>0.72130000000000005</v>
      </c>
      <c r="O15" s="234">
        <v>62</v>
      </c>
      <c r="P15" s="234">
        <v>94</v>
      </c>
      <c r="Q15" s="235">
        <v>0.65959999999999996</v>
      </c>
      <c r="R15" s="234">
        <v>135</v>
      </c>
      <c r="S15" s="234">
        <v>204</v>
      </c>
      <c r="T15" s="235">
        <v>0.66180000000000005</v>
      </c>
      <c r="U15" s="29"/>
      <c r="V15" s="24">
        <v>2021</v>
      </c>
      <c r="W15" s="24" t="s">
        <v>59</v>
      </c>
      <c r="X15" s="25" t="s">
        <v>94</v>
      </c>
      <c r="Y15" s="225"/>
      <c r="Z15" s="225"/>
      <c r="AA15" s="225" t="s">
        <v>140</v>
      </c>
      <c r="AB15" s="225" t="s">
        <v>107</v>
      </c>
      <c r="AC15" s="24" t="s">
        <v>320</v>
      </c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2022</v>
      </c>
      <c r="C16" s="24" t="s">
        <v>59</v>
      </c>
      <c r="D16" s="25" t="s">
        <v>94</v>
      </c>
      <c r="E16" s="68">
        <v>26</v>
      </c>
      <c r="F16" s="233">
        <v>4</v>
      </c>
      <c r="G16" s="234">
        <v>9</v>
      </c>
      <c r="H16" s="235">
        <v>0.44440000000000002</v>
      </c>
      <c r="I16" s="234">
        <v>14</v>
      </c>
      <c r="J16" s="234">
        <v>38</v>
      </c>
      <c r="K16" s="235">
        <v>0.36840000000000001</v>
      </c>
      <c r="L16" s="234">
        <v>46</v>
      </c>
      <c r="M16" s="234">
        <v>64</v>
      </c>
      <c r="N16" s="235">
        <v>0.71879999999999999</v>
      </c>
      <c r="O16" s="234">
        <v>30</v>
      </c>
      <c r="P16" s="234">
        <v>55</v>
      </c>
      <c r="Q16" s="235">
        <v>0.54549999999999998</v>
      </c>
      <c r="R16" s="234">
        <v>94</v>
      </c>
      <c r="S16" s="234">
        <v>166</v>
      </c>
      <c r="T16" s="235">
        <v>0.56630000000000003</v>
      </c>
      <c r="U16" s="29"/>
      <c r="V16" s="24">
        <v>2022</v>
      </c>
      <c r="W16" s="24" t="s">
        <v>59</v>
      </c>
      <c r="X16" s="25" t="s">
        <v>94</v>
      </c>
      <c r="Y16" s="225"/>
      <c r="Z16" s="225"/>
      <c r="AA16" s="225" t="s">
        <v>320</v>
      </c>
      <c r="AB16" s="225" t="s">
        <v>143</v>
      </c>
      <c r="AC16" s="2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2023</v>
      </c>
      <c r="C17" s="24" t="s">
        <v>59</v>
      </c>
      <c r="D17" s="25" t="s">
        <v>94</v>
      </c>
      <c r="E17" s="17">
        <v>15</v>
      </c>
      <c r="F17" s="24">
        <v>2</v>
      </c>
      <c r="G17" s="24">
        <v>3</v>
      </c>
      <c r="H17" s="31">
        <v>0.66669999999999996</v>
      </c>
      <c r="I17" s="24">
        <v>3</v>
      </c>
      <c r="J17" s="24">
        <v>9</v>
      </c>
      <c r="K17" s="31">
        <v>0.33329999999999999</v>
      </c>
      <c r="L17" s="24">
        <v>22</v>
      </c>
      <c r="M17" s="24">
        <v>28</v>
      </c>
      <c r="N17" s="31">
        <v>0.78569999999999995</v>
      </c>
      <c r="O17" s="24">
        <v>19</v>
      </c>
      <c r="P17" s="24">
        <v>35</v>
      </c>
      <c r="Q17" s="31">
        <v>0.54290000000000005</v>
      </c>
      <c r="R17" s="24">
        <v>46</v>
      </c>
      <c r="S17" s="100">
        <v>75</v>
      </c>
      <c r="T17" s="27">
        <v>0.61329999999999996</v>
      </c>
      <c r="U17" s="29"/>
      <c r="V17" s="24">
        <v>2023</v>
      </c>
      <c r="W17" s="24" t="s">
        <v>59</v>
      </c>
      <c r="X17" s="25" t="s">
        <v>94</v>
      </c>
      <c r="Y17" s="225"/>
      <c r="Z17" s="225"/>
      <c r="AA17" s="225"/>
      <c r="AB17" s="225"/>
      <c r="AC17" s="2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5" t="s">
        <v>7</v>
      </c>
      <c r="C18" s="16"/>
      <c r="D18" s="14"/>
      <c r="E18" s="17">
        <f>SUM(E4:E17)</f>
        <v>317</v>
      </c>
      <c r="F18" s="17">
        <f>SUM(F4:F17)</f>
        <v>85</v>
      </c>
      <c r="G18" s="17">
        <f>SUM(G4:G17)</f>
        <v>180</v>
      </c>
      <c r="H18" s="226">
        <f>PRODUCT(F18/G18)</f>
        <v>0.47222222222222221</v>
      </c>
      <c r="I18" s="17">
        <f>SUM(I4:I17)</f>
        <v>173</v>
      </c>
      <c r="J18" s="17">
        <f>SUM(J4:J17)</f>
        <v>362</v>
      </c>
      <c r="K18" s="226">
        <f>PRODUCT(I18/J18)</f>
        <v>0.47790055248618785</v>
      </c>
      <c r="L18" s="17">
        <f>SUM(L4:L17)</f>
        <v>409</v>
      </c>
      <c r="M18" s="17">
        <f>SUM(M4:M17)</f>
        <v>619</v>
      </c>
      <c r="N18" s="226">
        <f>PRODUCT(L18/M18)</f>
        <v>0.6607431340872375</v>
      </c>
      <c r="O18" s="17">
        <f>SUM(O4:O17)</f>
        <v>473</v>
      </c>
      <c r="P18" s="17">
        <f>SUM(P4:P17)</f>
        <v>801</v>
      </c>
      <c r="Q18" s="226">
        <f>PRODUCT(O18/P18)</f>
        <v>0.59051186017478152</v>
      </c>
      <c r="R18" s="17">
        <f>SUM(R4:R17)</f>
        <v>1134</v>
      </c>
      <c r="S18" s="17">
        <f>SUM(S4:S17)</f>
        <v>1956</v>
      </c>
      <c r="T18" s="226">
        <f>PRODUCT(R18/S18)</f>
        <v>0.57975460122699385</v>
      </c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29"/>
      <c r="F19" s="37"/>
      <c r="G19" s="37"/>
      <c r="H19" s="227"/>
      <c r="I19" s="37"/>
      <c r="J19" s="37"/>
      <c r="K19" s="228"/>
      <c r="L19" s="37"/>
      <c r="M19" s="37"/>
      <c r="N19" s="37"/>
      <c r="O19" s="37"/>
      <c r="P19" s="37"/>
      <c r="Q19" s="37"/>
      <c r="R19" s="37"/>
      <c r="S19" s="37"/>
      <c r="T19" s="37"/>
      <c r="U19" s="29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9" t="s">
        <v>392</v>
      </c>
      <c r="C20" s="10"/>
      <c r="D20" s="11"/>
      <c r="E20" s="10"/>
      <c r="F20" s="143"/>
      <c r="G20" s="64"/>
      <c r="H20" s="10"/>
      <c r="I20" s="143"/>
      <c r="J20" s="64"/>
      <c r="K20" s="10"/>
      <c r="L20" s="143"/>
      <c r="M20" s="64"/>
      <c r="N20" s="10"/>
      <c r="O20" s="143"/>
      <c r="P20" s="64"/>
      <c r="Q20" s="10"/>
      <c r="R20" s="143"/>
      <c r="S20" s="64"/>
      <c r="T20" s="26"/>
      <c r="U20" s="37"/>
      <c r="V20" s="9" t="s">
        <v>389</v>
      </c>
      <c r="W20" s="10"/>
      <c r="X20" s="11"/>
      <c r="Y20" s="64"/>
      <c r="Z20" s="64"/>
      <c r="AA20" s="64"/>
      <c r="AB20" s="64"/>
      <c r="AC20" s="102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/>
      <c r="C21" s="13"/>
      <c r="D21" s="53"/>
      <c r="E21" s="171"/>
      <c r="F21" s="172"/>
      <c r="G21" s="171" t="s">
        <v>17</v>
      </c>
      <c r="H21" s="223"/>
      <c r="I21" s="172"/>
      <c r="J21" s="171" t="s">
        <v>18</v>
      </c>
      <c r="K21" s="224"/>
      <c r="L21" s="172"/>
      <c r="M21" s="171" t="s">
        <v>19</v>
      </c>
      <c r="N21" s="209"/>
      <c r="O21" s="172"/>
      <c r="P21" s="171" t="s">
        <v>20</v>
      </c>
      <c r="Q21" s="209"/>
      <c r="R21" s="172"/>
      <c r="S21" s="171" t="s">
        <v>7</v>
      </c>
      <c r="T21" s="209"/>
      <c r="U21" s="29"/>
      <c r="V21" s="16"/>
      <c r="W21" s="13"/>
      <c r="X21" s="52"/>
      <c r="Y21" s="13"/>
      <c r="Z21" s="13"/>
      <c r="AA21" s="13"/>
      <c r="AB21" s="13"/>
      <c r="AC21" s="1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6" t="s">
        <v>0</v>
      </c>
      <c r="C22" s="13" t="s">
        <v>4</v>
      </c>
      <c r="D22" s="53" t="s">
        <v>1</v>
      </c>
      <c r="E22" s="13" t="s">
        <v>3</v>
      </c>
      <c r="F22" s="16" t="s">
        <v>16</v>
      </c>
      <c r="G22" s="13" t="s">
        <v>390</v>
      </c>
      <c r="H22" s="82" t="s">
        <v>391</v>
      </c>
      <c r="I22" s="16" t="s">
        <v>16</v>
      </c>
      <c r="J22" s="13" t="s">
        <v>390</v>
      </c>
      <c r="K22" s="82" t="s">
        <v>391</v>
      </c>
      <c r="L22" s="16" t="s">
        <v>16</v>
      </c>
      <c r="M22" s="13" t="s">
        <v>390</v>
      </c>
      <c r="N22" s="82" t="s">
        <v>391</v>
      </c>
      <c r="O22" s="16" t="s">
        <v>16</v>
      </c>
      <c r="P22" s="13" t="s">
        <v>390</v>
      </c>
      <c r="Q22" s="82" t="s">
        <v>391</v>
      </c>
      <c r="R22" s="16" t="s">
        <v>16</v>
      </c>
      <c r="S22" s="13" t="s">
        <v>390</v>
      </c>
      <c r="T22" s="82" t="s">
        <v>391</v>
      </c>
      <c r="U22" s="29"/>
      <c r="V22" s="16" t="s">
        <v>0</v>
      </c>
      <c r="W22" s="13" t="s">
        <v>4</v>
      </c>
      <c r="X22" s="53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2009</v>
      </c>
      <c r="C23" s="24" t="s">
        <v>60</v>
      </c>
      <c r="D23" s="25" t="s">
        <v>94</v>
      </c>
      <c r="E23" s="68">
        <v>2</v>
      </c>
      <c r="F23" s="28">
        <v>0</v>
      </c>
      <c r="G23" s="24">
        <v>0</v>
      </c>
      <c r="H23" s="27">
        <v>0</v>
      </c>
      <c r="I23" s="24">
        <v>0</v>
      </c>
      <c r="J23" s="24">
        <v>1</v>
      </c>
      <c r="K23" s="27">
        <v>0</v>
      </c>
      <c r="L23" s="24">
        <v>0</v>
      </c>
      <c r="M23" s="24">
        <v>1</v>
      </c>
      <c r="N23" s="27">
        <v>0</v>
      </c>
      <c r="O23" s="24">
        <v>0</v>
      </c>
      <c r="P23" s="24">
        <v>1</v>
      </c>
      <c r="Q23" s="27">
        <v>0</v>
      </c>
      <c r="R23" s="24">
        <v>0</v>
      </c>
      <c r="S23" s="100">
        <v>3</v>
      </c>
      <c r="T23" s="27">
        <v>0</v>
      </c>
      <c r="U23" s="29"/>
      <c r="V23" s="24">
        <v>2009</v>
      </c>
      <c r="W23" s="24" t="s">
        <v>60</v>
      </c>
      <c r="X23" s="25" t="s">
        <v>94</v>
      </c>
      <c r="Y23" s="225"/>
      <c r="Z23" s="225"/>
      <c r="AA23" s="225"/>
      <c r="AB23" s="225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2010</v>
      </c>
      <c r="C24" s="24" t="s">
        <v>59</v>
      </c>
      <c r="D24" s="25" t="s">
        <v>94</v>
      </c>
      <c r="E24" s="68"/>
      <c r="F24" s="28"/>
      <c r="G24" s="24"/>
      <c r="H24" s="27"/>
      <c r="I24" s="24"/>
      <c r="J24" s="24"/>
      <c r="K24" s="27"/>
      <c r="L24" s="24"/>
      <c r="M24" s="24"/>
      <c r="N24" s="27"/>
      <c r="O24" s="24"/>
      <c r="P24" s="24"/>
      <c r="Q24" s="27"/>
      <c r="R24" s="24"/>
      <c r="S24" s="100"/>
      <c r="T24" s="27"/>
      <c r="U24" s="29"/>
      <c r="V24" s="24">
        <v>2010</v>
      </c>
      <c r="W24" s="24" t="s">
        <v>59</v>
      </c>
      <c r="X24" s="25" t="s">
        <v>94</v>
      </c>
      <c r="Y24" s="225"/>
      <c r="Z24" s="225"/>
      <c r="AA24" s="225"/>
      <c r="AB24" s="225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2011</v>
      </c>
      <c r="C25" s="24" t="s">
        <v>58</v>
      </c>
      <c r="D25" s="25" t="s">
        <v>94</v>
      </c>
      <c r="E25" s="68">
        <v>11</v>
      </c>
      <c r="F25" s="28">
        <v>7</v>
      </c>
      <c r="G25" s="24">
        <v>11</v>
      </c>
      <c r="H25" s="31">
        <v>0.63629999999999998</v>
      </c>
      <c r="I25" s="24">
        <v>4</v>
      </c>
      <c r="J25" s="24">
        <v>11</v>
      </c>
      <c r="K25" s="31">
        <v>0.36359999999999998</v>
      </c>
      <c r="L25" s="24">
        <v>6</v>
      </c>
      <c r="M25" s="24">
        <v>15</v>
      </c>
      <c r="N25" s="31">
        <v>0.4</v>
      </c>
      <c r="O25" s="24">
        <v>2</v>
      </c>
      <c r="P25" s="24">
        <v>6</v>
      </c>
      <c r="Q25" s="31">
        <v>0.33329999999999999</v>
      </c>
      <c r="R25" s="24">
        <v>19</v>
      </c>
      <c r="S25" s="100">
        <v>43</v>
      </c>
      <c r="T25" s="27">
        <v>0.44180000000000003</v>
      </c>
      <c r="U25" s="29"/>
      <c r="V25" s="24">
        <v>2011</v>
      </c>
      <c r="W25" s="24" t="s">
        <v>58</v>
      </c>
      <c r="X25" s="25" t="s">
        <v>94</v>
      </c>
      <c r="Y25" s="225"/>
      <c r="Z25" s="225"/>
      <c r="AA25" s="225"/>
      <c r="AB25" s="225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2012</v>
      </c>
      <c r="C26" s="24" t="s">
        <v>58</v>
      </c>
      <c r="D26" s="25" t="s">
        <v>94</v>
      </c>
      <c r="E26" s="68">
        <v>12</v>
      </c>
      <c r="F26" s="28">
        <v>18</v>
      </c>
      <c r="G26" s="24">
        <v>39</v>
      </c>
      <c r="H26" s="31">
        <v>0.46150000000000002</v>
      </c>
      <c r="I26" s="24">
        <v>5</v>
      </c>
      <c r="J26" s="24">
        <v>15</v>
      </c>
      <c r="K26" s="31">
        <v>0.33329999999999999</v>
      </c>
      <c r="L26" s="24">
        <v>4</v>
      </c>
      <c r="M26" s="24">
        <v>8</v>
      </c>
      <c r="N26" s="31">
        <v>0.5</v>
      </c>
      <c r="O26" s="24">
        <v>3</v>
      </c>
      <c r="P26" s="24">
        <v>7</v>
      </c>
      <c r="Q26" s="31">
        <v>0.42849999999999999</v>
      </c>
      <c r="R26" s="24">
        <v>30</v>
      </c>
      <c r="S26" s="100">
        <v>69</v>
      </c>
      <c r="T26" s="27">
        <v>0.43469999999999998</v>
      </c>
      <c r="U26" s="29"/>
      <c r="V26" s="24">
        <v>2012</v>
      </c>
      <c r="W26" s="24" t="s">
        <v>58</v>
      </c>
      <c r="X26" s="25" t="s">
        <v>94</v>
      </c>
      <c r="Y26" s="225" t="s">
        <v>112</v>
      </c>
      <c r="Z26" s="225"/>
      <c r="AA26" s="225"/>
      <c r="AB26" s="225"/>
      <c r="AC26" s="24" t="s">
        <v>397</v>
      </c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2013</v>
      </c>
      <c r="C27" s="24" t="s">
        <v>58</v>
      </c>
      <c r="D27" s="25" t="s">
        <v>94</v>
      </c>
      <c r="E27" s="68">
        <v>11</v>
      </c>
      <c r="F27" s="28">
        <v>5</v>
      </c>
      <c r="G27" s="24">
        <v>11</v>
      </c>
      <c r="H27" s="31">
        <v>0.45450000000000002</v>
      </c>
      <c r="I27" s="24">
        <v>0</v>
      </c>
      <c r="J27" s="24">
        <v>5</v>
      </c>
      <c r="K27" s="31">
        <v>0</v>
      </c>
      <c r="L27" s="24">
        <v>7</v>
      </c>
      <c r="M27" s="24">
        <v>16</v>
      </c>
      <c r="N27" s="31">
        <v>0.4375</v>
      </c>
      <c r="O27" s="24">
        <v>9</v>
      </c>
      <c r="P27" s="24">
        <v>21</v>
      </c>
      <c r="Q27" s="31">
        <v>0.42849999999999999</v>
      </c>
      <c r="R27" s="24">
        <v>21</v>
      </c>
      <c r="S27" s="100">
        <v>53</v>
      </c>
      <c r="T27" s="27">
        <v>0.3962</v>
      </c>
      <c r="U27" s="29"/>
      <c r="V27" s="24">
        <v>2013</v>
      </c>
      <c r="W27" s="24" t="s">
        <v>58</v>
      </c>
      <c r="X27" s="25" t="s">
        <v>94</v>
      </c>
      <c r="Y27" s="225"/>
      <c r="Z27" s="225"/>
      <c r="AA27" s="225" t="s">
        <v>140</v>
      </c>
      <c r="AB27" s="225" t="s">
        <v>146</v>
      </c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2014</v>
      </c>
      <c r="C28" s="24" t="s">
        <v>58</v>
      </c>
      <c r="D28" s="25" t="s">
        <v>94</v>
      </c>
      <c r="E28" s="68">
        <v>10</v>
      </c>
      <c r="F28" s="28">
        <v>4</v>
      </c>
      <c r="G28" s="24">
        <v>7</v>
      </c>
      <c r="H28" s="31">
        <v>0.57140000000000002</v>
      </c>
      <c r="I28" s="24">
        <v>8</v>
      </c>
      <c r="J28" s="24">
        <v>15</v>
      </c>
      <c r="K28" s="31">
        <v>0.5333</v>
      </c>
      <c r="L28" s="24">
        <v>6</v>
      </c>
      <c r="M28" s="24">
        <v>13</v>
      </c>
      <c r="N28" s="31">
        <v>0.46150000000000002</v>
      </c>
      <c r="O28" s="24">
        <v>6</v>
      </c>
      <c r="P28" s="24">
        <v>10</v>
      </c>
      <c r="Q28" s="31">
        <v>0.6</v>
      </c>
      <c r="R28" s="24">
        <v>24</v>
      </c>
      <c r="S28" s="100">
        <v>45</v>
      </c>
      <c r="T28" s="27">
        <v>0.5333</v>
      </c>
      <c r="U28" s="29"/>
      <c r="V28" s="24">
        <v>2014</v>
      </c>
      <c r="W28" s="24" t="s">
        <v>58</v>
      </c>
      <c r="X28" s="25" t="s">
        <v>94</v>
      </c>
      <c r="Y28" s="225"/>
      <c r="Z28" s="225" t="s">
        <v>140</v>
      </c>
      <c r="AA28" s="225" t="s">
        <v>398</v>
      </c>
      <c r="AB28" s="225" t="s">
        <v>141</v>
      </c>
      <c r="AC28" s="24" t="s">
        <v>399</v>
      </c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2015</v>
      </c>
      <c r="C29" s="24" t="s">
        <v>56</v>
      </c>
      <c r="D29" s="25" t="s">
        <v>113</v>
      </c>
      <c r="E29" s="68">
        <v>5</v>
      </c>
      <c r="F29" s="28">
        <v>0</v>
      </c>
      <c r="G29" s="24">
        <v>1</v>
      </c>
      <c r="H29" s="31">
        <v>0</v>
      </c>
      <c r="I29" s="24">
        <v>0</v>
      </c>
      <c r="J29" s="24">
        <v>1</v>
      </c>
      <c r="K29" s="31">
        <v>0</v>
      </c>
      <c r="L29" s="24">
        <v>4</v>
      </c>
      <c r="M29" s="24">
        <v>7</v>
      </c>
      <c r="N29" s="31">
        <v>0.57140000000000002</v>
      </c>
      <c r="O29" s="24">
        <v>6</v>
      </c>
      <c r="P29" s="24">
        <v>18</v>
      </c>
      <c r="Q29" s="31">
        <v>0.33329999999999999</v>
      </c>
      <c r="R29" s="24">
        <v>10</v>
      </c>
      <c r="S29" s="100">
        <v>27</v>
      </c>
      <c r="T29" s="27">
        <v>0.37030000000000002</v>
      </c>
      <c r="U29" s="29"/>
      <c r="V29" s="24">
        <v>2015</v>
      </c>
      <c r="W29" s="24" t="s">
        <v>56</v>
      </c>
      <c r="X29" s="25" t="s">
        <v>113</v>
      </c>
      <c r="Y29" s="225"/>
      <c r="Z29" s="225"/>
      <c r="AA29" s="225"/>
      <c r="AB29" s="225" t="s">
        <v>144</v>
      </c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2016</v>
      </c>
      <c r="C30" s="24" t="s">
        <v>59</v>
      </c>
      <c r="D30" s="25" t="s">
        <v>94</v>
      </c>
      <c r="E30" s="68">
        <v>11</v>
      </c>
      <c r="F30" s="28">
        <v>1</v>
      </c>
      <c r="G30" s="24">
        <v>2</v>
      </c>
      <c r="H30" s="31">
        <v>0.5</v>
      </c>
      <c r="I30" s="24">
        <v>3</v>
      </c>
      <c r="J30" s="24">
        <v>8</v>
      </c>
      <c r="K30" s="31">
        <v>0.375</v>
      </c>
      <c r="L30" s="24">
        <v>14</v>
      </c>
      <c r="M30" s="24">
        <v>18</v>
      </c>
      <c r="N30" s="31">
        <v>0.77769999999999995</v>
      </c>
      <c r="O30" s="24">
        <v>17</v>
      </c>
      <c r="P30" s="24">
        <v>37</v>
      </c>
      <c r="Q30" s="31">
        <v>0.45939999999999998</v>
      </c>
      <c r="R30" s="24">
        <v>35</v>
      </c>
      <c r="S30" s="100">
        <v>65</v>
      </c>
      <c r="T30" s="27">
        <v>0.53839999999999999</v>
      </c>
      <c r="U30" s="29"/>
      <c r="V30" s="24">
        <v>2016</v>
      </c>
      <c r="W30" s="24" t="s">
        <v>59</v>
      </c>
      <c r="X30" s="25" t="s">
        <v>94</v>
      </c>
      <c r="Y30" s="225"/>
      <c r="Z30" s="225"/>
      <c r="AA30" s="225" t="s">
        <v>319</v>
      </c>
      <c r="AB30" s="225" t="s">
        <v>87</v>
      </c>
      <c r="AC30" s="24" t="s">
        <v>400</v>
      </c>
      <c r="AD30" s="37"/>
      <c r="AE30" s="37"/>
      <c r="AF30" s="37"/>
      <c r="AG30" s="37"/>
      <c r="AH30" s="37"/>
      <c r="AI30" s="37"/>
      <c r="AJ30" s="37"/>
    </row>
    <row r="31" spans="1:36" s="8" customFormat="1" ht="15.6" customHeight="1" x14ac:dyDescent="0.25">
      <c r="A31" s="22"/>
      <c r="B31" s="24">
        <v>2017</v>
      </c>
      <c r="C31" s="24" t="s">
        <v>59</v>
      </c>
      <c r="D31" s="25" t="s">
        <v>94</v>
      </c>
      <c r="E31" s="68">
        <v>4</v>
      </c>
      <c r="F31" s="28">
        <v>0</v>
      </c>
      <c r="G31" s="24">
        <v>1</v>
      </c>
      <c r="H31" s="27">
        <v>0</v>
      </c>
      <c r="I31" s="24">
        <v>2</v>
      </c>
      <c r="J31" s="24">
        <v>3</v>
      </c>
      <c r="K31" s="27">
        <v>0.66659999999999997</v>
      </c>
      <c r="L31" s="24">
        <v>4</v>
      </c>
      <c r="M31" s="24">
        <v>5</v>
      </c>
      <c r="N31" s="27">
        <v>0.8</v>
      </c>
      <c r="O31" s="24">
        <v>1</v>
      </c>
      <c r="P31" s="24">
        <v>4</v>
      </c>
      <c r="Q31" s="27">
        <v>0.25</v>
      </c>
      <c r="R31" s="24">
        <v>7</v>
      </c>
      <c r="S31" s="100">
        <v>13</v>
      </c>
      <c r="T31" s="31">
        <v>0.53839999999999999</v>
      </c>
      <c r="U31" s="29"/>
      <c r="V31" s="24">
        <v>2017</v>
      </c>
      <c r="W31" s="24" t="s">
        <v>59</v>
      </c>
      <c r="X31" s="25" t="s">
        <v>94</v>
      </c>
      <c r="Y31" s="225"/>
      <c r="Z31" s="225"/>
      <c r="AA31" s="225"/>
      <c r="AB31" s="225"/>
      <c r="AC31" s="2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2018</v>
      </c>
      <c r="C32" s="24" t="s">
        <v>60</v>
      </c>
      <c r="D32" s="25" t="s">
        <v>94</v>
      </c>
      <c r="E32" s="68">
        <v>8</v>
      </c>
      <c r="F32" s="28">
        <v>1</v>
      </c>
      <c r="G32" s="24">
        <v>6</v>
      </c>
      <c r="H32" s="27">
        <v>0.1666</v>
      </c>
      <c r="I32" s="24">
        <v>2</v>
      </c>
      <c r="J32" s="24">
        <v>11</v>
      </c>
      <c r="K32" s="27">
        <v>0.18179999999999999</v>
      </c>
      <c r="L32" s="24">
        <v>11</v>
      </c>
      <c r="M32" s="24">
        <v>18</v>
      </c>
      <c r="N32" s="27">
        <v>0.61109999999999998</v>
      </c>
      <c r="O32" s="24">
        <v>8</v>
      </c>
      <c r="P32" s="24">
        <v>14</v>
      </c>
      <c r="Q32" s="27">
        <v>0.57140000000000002</v>
      </c>
      <c r="R32" s="24">
        <v>22</v>
      </c>
      <c r="S32" s="100">
        <v>49</v>
      </c>
      <c r="T32" s="31">
        <v>0.44890000000000002</v>
      </c>
      <c r="U32" s="29"/>
      <c r="V32" s="24">
        <v>2018</v>
      </c>
      <c r="W32" s="24" t="s">
        <v>60</v>
      </c>
      <c r="X32" s="25" t="s">
        <v>94</v>
      </c>
      <c r="Y32" s="225"/>
      <c r="Z32" s="225"/>
      <c r="AA32" s="225" t="s">
        <v>145</v>
      </c>
      <c r="AB32" s="225" t="s">
        <v>146</v>
      </c>
      <c r="AC32" s="24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2019</v>
      </c>
      <c r="C33" s="24" t="s">
        <v>67</v>
      </c>
      <c r="D33" s="25" t="s">
        <v>94</v>
      </c>
      <c r="E33" s="68">
        <v>8</v>
      </c>
      <c r="F33" s="28">
        <v>0</v>
      </c>
      <c r="G33" s="24">
        <v>2</v>
      </c>
      <c r="H33" s="31">
        <v>0</v>
      </c>
      <c r="I33" s="24">
        <v>4</v>
      </c>
      <c r="J33" s="24">
        <v>10</v>
      </c>
      <c r="K33" s="31">
        <v>0.4</v>
      </c>
      <c r="L33" s="24">
        <v>12</v>
      </c>
      <c r="M33" s="24">
        <v>16</v>
      </c>
      <c r="N33" s="31">
        <v>0.75</v>
      </c>
      <c r="O33" s="24">
        <v>6</v>
      </c>
      <c r="P33" s="24">
        <v>13</v>
      </c>
      <c r="Q33" s="31">
        <v>0.46150000000000002</v>
      </c>
      <c r="R33" s="24">
        <v>22</v>
      </c>
      <c r="S33" s="100">
        <v>41</v>
      </c>
      <c r="T33" s="27">
        <v>0.53649999999999998</v>
      </c>
      <c r="U33" s="29"/>
      <c r="V33" s="24">
        <v>2019</v>
      </c>
      <c r="W33" s="24" t="s">
        <v>67</v>
      </c>
      <c r="X33" s="25" t="s">
        <v>94</v>
      </c>
      <c r="Y33" s="225"/>
      <c r="Z33" s="225"/>
      <c r="AA33" s="225" t="s">
        <v>319</v>
      </c>
      <c r="AB33" s="225" t="s">
        <v>320</v>
      </c>
      <c r="AC33" s="2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2020</v>
      </c>
      <c r="C34" s="24" t="s">
        <v>60</v>
      </c>
      <c r="D34" s="25" t="s">
        <v>94</v>
      </c>
      <c r="E34" s="68">
        <v>8</v>
      </c>
      <c r="F34" s="28">
        <v>2</v>
      </c>
      <c r="G34" s="24">
        <v>4</v>
      </c>
      <c r="H34" s="31">
        <v>0.5</v>
      </c>
      <c r="I34" s="24">
        <v>1</v>
      </c>
      <c r="J34" s="24">
        <v>5</v>
      </c>
      <c r="K34" s="31">
        <v>0.2</v>
      </c>
      <c r="L34" s="24">
        <v>8</v>
      </c>
      <c r="M34" s="24">
        <v>13</v>
      </c>
      <c r="N34" s="31">
        <v>0.61529999999999996</v>
      </c>
      <c r="O34" s="24">
        <v>17</v>
      </c>
      <c r="P34" s="24">
        <v>30</v>
      </c>
      <c r="Q34" s="31">
        <v>0.56659999999999999</v>
      </c>
      <c r="R34" s="24">
        <v>28</v>
      </c>
      <c r="S34" s="100">
        <v>52</v>
      </c>
      <c r="T34" s="31">
        <v>0.53839999999999999</v>
      </c>
      <c r="U34" s="29"/>
      <c r="V34" s="24">
        <v>2020</v>
      </c>
      <c r="W34" s="24" t="s">
        <v>60</v>
      </c>
      <c r="X34" s="25" t="s">
        <v>94</v>
      </c>
      <c r="Y34" s="225"/>
      <c r="Z34" s="225"/>
      <c r="AA34" s="225" t="s">
        <v>112</v>
      </c>
      <c r="AB34" s="225" t="s">
        <v>67</v>
      </c>
      <c r="AC34" s="24" t="s">
        <v>145</v>
      </c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2021</v>
      </c>
      <c r="C35" s="24" t="s">
        <v>60</v>
      </c>
      <c r="D35" s="25" t="s">
        <v>94</v>
      </c>
      <c r="E35" s="68">
        <v>9</v>
      </c>
      <c r="F35" s="28">
        <v>2</v>
      </c>
      <c r="G35" s="24">
        <v>4</v>
      </c>
      <c r="H35" s="27">
        <v>0.5</v>
      </c>
      <c r="I35" s="24">
        <v>4</v>
      </c>
      <c r="J35" s="24">
        <v>5</v>
      </c>
      <c r="K35" s="27">
        <v>0.8</v>
      </c>
      <c r="L35" s="24">
        <v>6</v>
      </c>
      <c r="M35" s="24">
        <v>15</v>
      </c>
      <c r="N35" s="27">
        <v>0.4</v>
      </c>
      <c r="O35" s="24">
        <v>8</v>
      </c>
      <c r="P35" s="24">
        <v>21</v>
      </c>
      <c r="Q35" s="27">
        <v>0.38100000000000001</v>
      </c>
      <c r="R35" s="24">
        <v>20</v>
      </c>
      <c r="S35" s="100">
        <v>45</v>
      </c>
      <c r="T35" s="31">
        <v>0.44440000000000002</v>
      </c>
      <c r="U35" s="29"/>
      <c r="V35" s="24">
        <v>2021</v>
      </c>
      <c r="W35" s="24" t="s">
        <v>60</v>
      </c>
      <c r="X35" s="25" t="s">
        <v>94</v>
      </c>
      <c r="Y35" s="225"/>
      <c r="Z35" s="225"/>
      <c r="AA35" s="225" t="s">
        <v>139</v>
      </c>
      <c r="AB35" s="225" t="s">
        <v>144</v>
      </c>
      <c r="AC35" s="2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2022</v>
      </c>
      <c r="C36" s="24" t="s">
        <v>59</v>
      </c>
      <c r="D36" s="25" t="s">
        <v>94</v>
      </c>
      <c r="E36" s="68">
        <v>10</v>
      </c>
      <c r="F36" s="28">
        <v>1</v>
      </c>
      <c r="G36" s="24">
        <v>3</v>
      </c>
      <c r="H36" s="27">
        <v>0.33329999999999999</v>
      </c>
      <c r="I36" s="24">
        <v>9</v>
      </c>
      <c r="J36" s="24">
        <v>17</v>
      </c>
      <c r="K36" s="27">
        <v>0.52939999999999998</v>
      </c>
      <c r="L36" s="24">
        <v>18</v>
      </c>
      <c r="M36" s="24">
        <v>26</v>
      </c>
      <c r="N36" s="27">
        <v>0.69230000000000003</v>
      </c>
      <c r="O36" s="24">
        <v>11</v>
      </c>
      <c r="P36" s="24">
        <v>22</v>
      </c>
      <c r="Q36" s="27">
        <v>0.5</v>
      </c>
      <c r="R36" s="24">
        <v>39</v>
      </c>
      <c r="S36" s="100">
        <v>68</v>
      </c>
      <c r="T36" s="27">
        <v>0.57350000000000001</v>
      </c>
      <c r="U36" s="29"/>
      <c r="V36" s="24">
        <v>2022</v>
      </c>
      <c r="W36" s="24" t="s">
        <v>59</v>
      </c>
      <c r="X36" s="25" t="s">
        <v>94</v>
      </c>
      <c r="Y36" s="225"/>
      <c r="Z36" s="225" t="s">
        <v>142</v>
      </c>
      <c r="AA36" s="225" t="s">
        <v>60</v>
      </c>
      <c r="AB36" s="225" t="s">
        <v>109</v>
      </c>
      <c r="AC36" s="24" t="s">
        <v>145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24">
        <v>2023</v>
      </c>
      <c r="C37" s="24" t="s">
        <v>58</v>
      </c>
      <c r="D37" s="25" t="s">
        <v>94</v>
      </c>
      <c r="E37" s="17">
        <v>12</v>
      </c>
      <c r="F37" s="24">
        <v>0</v>
      </c>
      <c r="G37" s="24">
        <v>1</v>
      </c>
      <c r="H37" s="31">
        <v>0</v>
      </c>
      <c r="I37" s="24">
        <v>2</v>
      </c>
      <c r="J37" s="24">
        <v>14</v>
      </c>
      <c r="K37" s="31">
        <v>0.1429</v>
      </c>
      <c r="L37" s="24">
        <v>16</v>
      </c>
      <c r="M37" s="24">
        <v>24</v>
      </c>
      <c r="N37" s="31">
        <v>0.66670000000000007</v>
      </c>
      <c r="O37" s="24">
        <v>11</v>
      </c>
      <c r="P37" s="24">
        <v>22</v>
      </c>
      <c r="Q37" s="31">
        <v>0.5</v>
      </c>
      <c r="R37" s="24">
        <v>29</v>
      </c>
      <c r="S37" s="100">
        <v>61</v>
      </c>
      <c r="T37" s="31">
        <v>0.47539999999999999</v>
      </c>
      <c r="U37" s="29"/>
      <c r="V37" s="24">
        <v>2023</v>
      </c>
      <c r="W37" s="24" t="s">
        <v>58</v>
      </c>
      <c r="X37" s="25" t="s">
        <v>94</v>
      </c>
      <c r="Y37" s="225"/>
      <c r="Z37" s="225"/>
      <c r="AA37" s="225" t="s">
        <v>424</v>
      </c>
      <c r="AB37" s="225" t="s">
        <v>144</v>
      </c>
      <c r="AC37" s="2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15" t="s">
        <v>7</v>
      </c>
      <c r="C38" s="16"/>
      <c r="D38" s="14"/>
      <c r="E38" s="17">
        <f>SUM(E21:E37)</f>
        <v>121</v>
      </c>
      <c r="F38" s="17">
        <f>SUM(F23:F37)</f>
        <v>41</v>
      </c>
      <c r="G38" s="17">
        <f>SUM(G23:G37)</f>
        <v>92</v>
      </c>
      <c r="H38" s="226">
        <f>PRODUCT(F38/G38)</f>
        <v>0.44565217391304346</v>
      </c>
      <c r="I38" s="17">
        <f>SUM(I23:I37)</f>
        <v>44</v>
      </c>
      <c r="J38" s="17">
        <f>SUM(J23:J37)</f>
        <v>121</v>
      </c>
      <c r="K38" s="226">
        <f>PRODUCT(I38/J38)</f>
        <v>0.36363636363636365</v>
      </c>
      <c r="L38" s="17">
        <f>SUM(L23:L37)</f>
        <v>116</v>
      </c>
      <c r="M38" s="17">
        <f>SUM(M23:M37)</f>
        <v>195</v>
      </c>
      <c r="N38" s="226">
        <f>PRODUCT(L38/M38)</f>
        <v>0.59487179487179487</v>
      </c>
      <c r="O38" s="17">
        <f>SUM(O23:O37)</f>
        <v>105</v>
      </c>
      <c r="P38" s="17">
        <f>SUM(P23:P37)</f>
        <v>226</v>
      </c>
      <c r="Q38" s="226">
        <f>PRODUCT(O38/P38)</f>
        <v>0.46460176991150443</v>
      </c>
      <c r="R38" s="17">
        <f>SUM(R23:R37)</f>
        <v>306</v>
      </c>
      <c r="S38" s="17">
        <f>SUM(S23:S37)</f>
        <v>634</v>
      </c>
      <c r="T38" s="226">
        <f>PRODUCT(R38/S38)</f>
        <v>0.48264984227129337</v>
      </c>
      <c r="U38" s="37"/>
      <c r="V38" s="16"/>
      <c r="W38" s="13"/>
      <c r="X38" s="52"/>
      <c r="Y38" s="13"/>
      <c r="Z38" s="13"/>
      <c r="AA38" s="13"/>
      <c r="AB38" s="13"/>
      <c r="AC38" s="14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227"/>
      <c r="I39" s="37"/>
      <c r="J39" s="37"/>
      <c r="K39" s="228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9" t="s">
        <v>393</v>
      </c>
      <c r="C40" s="10"/>
      <c r="D40" s="11"/>
      <c r="E40" s="10"/>
      <c r="F40" s="143"/>
      <c r="G40" s="64"/>
      <c r="H40" s="10"/>
      <c r="I40" s="143"/>
      <c r="J40" s="64"/>
      <c r="K40" s="10"/>
      <c r="L40" s="143"/>
      <c r="M40" s="64"/>
      <c r="N40" s="10"/>
      <c r="O40" s="143"/>
      <c r="P40" s="64"/>
      <c r="Q40" s="10"/>
      <c r="R40" s="143"/>
      <c r="S40" s="64"/>
      <c r="T40" s="26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16"/>
      <c r="C41" s="13"/>
      <c r="D41" s="53"/>
      <c r="E41" s="171"/>
      <c r="F41" s="172"/>
      <c r="G41" s="171" t="s">
        <v>17</v>
      </c>
      <c r="H41" s="223"/>
      <c r="I41" s="172"/>
      <c r="J41" s="171" t="s">
        <v>18</v>
      </c>
      <c r="K41" s="224"/>
      <c r="L41" s="172"/>
      <c r="M41" s="171" t="s">
        <v>19</v>
      </c>
      <c r="N41" s="209"/>
      <c r="O41" s="172"/>
      <c r="P41" s="171" t="s">
        <v>20</v>
      </c>
      <c r="Q41" s="209"/>
      <c r="R41" s="172"/>
      <c r="S41" s="171" t="s">
        <v>7</v>
      </c>
      <c r="T41" s="209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21"/>
      <c r="C42" s="13"/>
      <c r="D42" s="53"/>
      <c r="E42" s="13" t="s">
        <v>3</v>
      </c>
      <c r="F42" s="16" t="s">
        <v>16</v>
      </c>
      <c r="G42" s="13" t="s">
        <v>390</v>
      </c>
      <c r="H42" s="82" t="s">
        <v>391</v>
      </c>
      <c r="I42" s="16" t="s">
        <v>16</v>
      </c>
      <c r="J42" s="13" t="s">
        <v>390</v>
      </c>
      <c r="K42" s="82" t="s">
        <v>391</v>
      </c>
      <c r="L42" s="16" t="s">
        <v>16</v>
      </c>
      <c r="M42" s="13" t="s">
        <v>390</v>
      </c>
      <c r="N42" s="82" t="s">
        <v>391</v>
      </c>
      <c r="O42" s="16" t="s">
        <v>16</v>
      </c>
      <c r="P42" s="13" t="s">
        <v>390</v>
      </c>
      <c r="Q42" s="82" t="s">
        <v>391</v>
      </c>
      <c r="R42" s="16" t="s">
        <v>16</v>
      </c>
      <c r="S42" s="13" t="s">
        <v>390</v>
      </c>
      <c r="T42" s="82" t="s">
        <v>391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394</v>
      </c>
      <c r="C43" s="16"/>
      <c r="D43" s="14"/>
      <c r="E43" s="14">
        <f t="shared" ref="E43:T43" si="0">PRODUCT(E18)</f>
        <v>317</v>
      </c>
      <c r="F43" s="17">
        <f t="shared" si="0"/>
        <v>85</v>
      </c>
      <c r="G43" s="17">
        <f t="shared" si="0"/>
        <v>180</v>
      </c>
      <c r="H43" s="226">
        <f t="shared" si="0"/>
        <v>0.47222222222222221</v>
      </c>
      <c r="I43" s="17">
        <f t="shared" si="0"/>
        <v>173</v>
      </c>
      <c r="J43" s="17">
        <f t="shared" si="0"/>
        <v>362</v>
      </c>
      <c r="K43" s="226">
        <f t="shared" si="0"/>
        <v>0.47790055248618785</v>
      </c>
      <c r="L43" s="17">
        <f t="shared" si="0"/>
        <v>409</v>
      </c>
      <c r="M43" s="17">
        <f t="shared" si="0"/>
        <v>619</v>
      </c>
      <c r="N43" s="226">
        <f t="shared" si="0"/>
        <v>0.6607431340872375</v>
      </c>
      <c r="O43" s="17">
        <f t="shared" si="0"/>
        <v>473</v>
      </c>
      <c r="P43" s="17">
        <f t="shared" si="0"/>
        <v>801</v>
      </c>
      <c r="Q43" s="226">
        <f t="shared" si="0"/>
        <v>0.59051186017478152</v>
      </c>
      <c r="R43" s="17">
        <f t="shared" si="0"/>
        <v>1134</v>
      </c>
      <c r="S43" s="17">
        <f t="shared" si="0"/>
        <v>1956</v>
      </c>
      <c r="T43" s="226">
        <f t="shared" si="0"/>
        <v>0.57975460122699385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15" t="s">
        <v>395</v>
      </c>
      <c r="C44" s="16"/>
      <c r="D44" s="14"/>
      <c r="E44" s="14">
        <f>PRODUCT(E38)</f>
        <v>121</v>
      </c>
      <c r="F44" s="17">
        <f t="shared" ref="F44:T44" si="1">PRODUCT(F38)</f>
        <v>41</v>
      </c>
      <c r="G44" s="17">
        <f t="shared" si="1"/>
        <v>92</v>
      </c>
      <c r="H44" s="226">
        <f t="shared" si="1"/>
        <v>0.44565217391304346</v>
      </c>
      <c r="I44" s="17">
        <f t="shared" si="1"/>
        <v>44</v>
      </c>
      <c r="J44" s="17">
        <f t="shared" si="1"/>
        <v>121</v>
      </c>
      <c r="K44" s="226">
        <f t="shared" si="1"/>
        <v>0.36363636363636365</v>
      </c>
      <c r="L44" s="17">
        <f t="shared" si="1"/>
        <v>116</v>
      </c>
      <c r="M44" s="17">
        <f t="shared" si="1"/>
        <v>195</v>
      </c>
      <c r="N44" s="226">
        <f t="shared" si="1"/>
        <v>0.59487179487179487</v>
      </c>
      <c r="O44" s="17">
        <f t="shared" si="1"/>
        <v>105</v>
      </c>
      <c r="P44" s="17">
        <f t="shared" si="1"/>
        <v>226</v>
      </c>
      <c r="Q44" s="226">
        <f t="shared" si="1"/>
        <v>0.46460176991150443</v>
      </c>
      <c r="R44" s="17">
        <f t="shared" si="1"/>
        <v>306</v>
      </c>
      <c r="S44" s="17">
        <f t="shared" si="1"/>
        <v>634</v>
      </c>
      <c r="T44" s="226">
        <f t="shared" si="1"/>
        <v>0.48264984227129337</v>
      </c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27"/>
      <c r="I45" s="37"/>
      <c r="J45" s="37"/>
      <c r="K45" s="228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27"/>
      <c r="I46" s="37"/>
      <c r="J46" s="37"/>
      <c r="K46" s="228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27"/>
      <c r="I47" s="37"/>
      <c r="J47" s="37"/>
      <c r="K47" s="228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27"/>
      <c r="I48" s="37"/>
      <c r="J48" s="37"/>
      <c r="K48" s="228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27"/>
      <c r="I49" s="37"/>
      <c r="J49" s="37"/>
      <c r="K49" s="228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27"/>
      <c r="I50" s="37"/>
      <c r="J50" s="37"/>
      <c r="K50" s="228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27"/>
      <c r="I51" s="37"/>
      <c r="J51" s="37"/>
      <c r="K51" s="228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27"/>
      <c r="I52" s="37"/>
      <c r="J52" s="37"/>
      <c r="K52" s="228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27"/>
      <c r="I53" s="37"/>
      <c r="J53" s="37"/>
      <c r="K53" s="228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27"/>
      <c r="I54" s="37"/>
      <c r="J54" s="37"/>
      <c r="K54" s="228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27"/>
      <c r="I55" s="37"/>
      <c r="J55" s="37"/>
      <c r="K55" s="228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27"/>
      <c r="I56" s="37"/>
      <c r="J56" s="37"/>
      <c r="K56" s="228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27"/>
      <c r="I57" s="37"/>
      <c r="J57" s="37"/>
      <c r="K57" s="228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27"/>
      <c r="I58" s="37"/>
      <c r="J58" s="37"/>
      <c r="K58" s="228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27"/>
      <c r="I59" s="37"/>
      <c r="J59" s="37"/>
      <c r="K59" s="228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27"/>
      <c r="I60" s="37"/>
      <c r="J60" s="37"/>
      <c r="K60" s="228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27"/>
      <c r="I61" s="37"/>
      <c r="J61" s="37"/>
      <c r="K61" s="228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27"/>
      <c r="I62" s="37"/>
      <c r="J62" s="37"/>
      <c r="K62" s="228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27"/>
      <c r="I63" s="37"/>
      <c r="J63" s="37"/>
      <c r="K63" s="228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27"/>
      <c r="I64" s="37"/>
      <c r="J64" s="37"/>
      <c r="K64" s="228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27"/>
      <c r="I65" s="37"/>
      <c r="J65" s="37"/>
      <c r="K65" s="228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27"/>
      <c r="I66" s="37"/>
      <c r="J66" s="37"/>
      <c r="K66" s="228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s="8" customFormat="1" ht="15.6" customHeight="1" x14ac:dyDescent="0.25">
      <c r="A67" s="22"/>
      <c r="B67" s="37"/>
      <c r="C67" s="37"/>
      <c r="D67" s="37"/>
      <c r="E67" s="29"/>
      <c r="F67" s="37"/>
      <c r="G67" s="37"/>
      <c r="H67" s="227"/>
      <c r="I67" s="37"/>
      <c r="J67" s="37"/>
      <c r="K67" s="228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27"/>
      <c r="I68" s="37"/>
      <c r="J68" s="37"/>
      <c r="K68" s="228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27"/>
      <c r="I69" s="37"/>
      <c r="J69" s="37"/>
      <c r="K69" s="228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27"/>
      <c r="I70" s="37"/>
      <c r="J70" s="37"/>
      <c r="K70" s="228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27"/>
      <c r="I71" s="37"/>
      <c r="J71" s="37"/>
      <c r="K71" s="228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27"/>
      <c r="I72" s="37"/>
      <c r="J72" s="37"/>
      <c r="K72" s="228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27"/>
      <c r="I73" s="37"/>
      <c r="J73" s="37"/>
      <c r="K73" s="228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27"/>
      <c r="I74" s="37"/>
      <c r="J74" s="37"/>
      <c r="K74" s="228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27"/>
      <c r="I75" s="37"/>
      <c r="J75" s="37"/>
      <c r="K75" s="228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27"/>
      <c r="I76" s="37"/>
      <c r="J76" s="37"/>
      <c r="K76" s="228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27"/>
      <c r="I77" s="37"/>
      <c r="J77" s="37"/>
      <c r="K77" s="228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27"/>
      <c r="I78" s="37"/>
      <c r="J78" s="37"/>
      <c r="K78" s="228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27"/>
      <c r="I79" s="37"/>
      <c r="J79" s="37"/>
      <c r="K79" s="228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27"/>
      <c r="I80" s="37"/>
      <c r="J80" s="37"/>
      <c r="K80" s="228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27"/>
      <c r="I81" s="37"/>
      <c r="J81" s="37"/>
      <c r="K81" s="228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27"/>
      <c r="I82" s="37"/>
      <c r="J82" s="37"/>
      <c r="K82" s="228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27"/>
      <c r="I83" s="37"/>
      <c r="J83" s="37"/>
      <c r="K83" s="228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27"/>
      <c r="I84" s="37"/>
      <c r="J84" s="37"/>
      <c r="K84" s="228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27"/>
      <c r="I85" s="37"/>
      <c r="J85" s="37"/>
      <c r="K85" s="228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27"/>
      <c r="I86" s="37"/>
      <c r="J86" s="37"/>
      <c r="K86" s="228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27"/>
      <c r="I87" s="37"/>
      <c r="J87" s="37"/>
      <c r="K87" s="228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27"/>
      <c r="I88" s="37"/>
      <c r="J88" s="37"/>
      <c r="K88" s="228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ht="15.6" customHeight="1" x14ac:dyDescent="0.25">
      <c r="A89" s="2"/>
      <c r="B89" s="37"/>
      <c r="C89" s="37"/>
      <c r="D89" s="37"/>
      <c r="E89" s="29"/>
      <c r="F89" s="37"/>
      <c r="G89" s="37"/>
      <c r="H89" s="227"/>
      <c r="I89" s="37"/>
      <c r="J89" s="37"/>
      <c r="K89" s="228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27"/>
      <c r="I90" s="37"/>
      <c r="J90" s="37"/>
      <c r="K90" s="228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27"/>
      <c r="I91" s="37"/>
      <c r="J91" s="37"/>
      <c r="K91" s="228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27"/>
      <c r="I92" s="37"/>
      <c r="J92" s="37"/>
      <c r="K92" s="228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27"/>
      <c r="I93" s="37"/>
      <c r="J93" s="37"/>
      <c r="K93" s="228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27"/>
      <c r="I94" s="37"/>
      <c r="J94" s="37"/>
      <c r="K94" s="228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27"/>
      <c r="I95" s="37"/>
      <c r="J95" s="37"/>
      <c r="K95" s="228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27"/>
      <c r="I96" s="37"/>
      <c r="J96" s="37"/>
      <c r="K96" s="228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27"/>
      <c r="I97" s="37"/>
      <c r="J97" s="37"/>
      <c r="K97" s="228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27"/>
      <c r="I98" s="37"/>
      <c r="J98" s="37"/>
      <c r="K98" s="228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27"/>
      <c r="I99" s="37"/>
      <c r="J99" s="37"/>
      <c r="K99" s="228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7"/>
      <c r="C100" s="37"/>
      <c r="D100" s="37"/>
      <c r="E100" s="29"/>
      <c r="F100" s="37"/>
      <c r="G100" s="37"/>
      <c r="H100" s="227"/>
      <c r="I100" s="37"/>
      <c r="J100" s="37"/>
      <c r="K100" s="228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29"/>
      <c r="I101" s="34"/>
      <c r="J101" s="34"/>
      <c r="K101" s="230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29"/>
      <c r="I102" s="34"/>
      <c r="J102" s="34"/>
      <c r="K102" s="230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29"/>
      <c r="I103" s="34"/>
      <c r="J103" s="34"/>
      <c r="K103" s="230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29"/>
      <c r="I104" s="34"/>
      <c r="J104" s="34"/>
      <c r="K104" s="230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29"/>
      <c r="I105" s="34"/>
      <c r="J105" s="34"/>
      <c r="K105" s="230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29"/>
      <c r="I106" s="34"/>
      <c r="J106" s="34"/>
      <c r="K106" s="230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29"/>
      <c r="I107" s="34"/>
      <c r="J107" s="34"/>
      <c r="K107" s="230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29"/>
      <c r="I108" s="34"/>
      <c r="J108" s="34"/>
      <c r="K108" s="230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29"/>
      <c r="I109" s="34"/>
      <c r="J109" s="34"/>
      <c r="K109" s="230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29"/>
      <c r="I110" s="34"/>
      <c r="J110" s="34"/>
      <c r="K110" s="230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29"/>
      <c r="I111" s="34"/>
      <c r="J111" s="34"/>
      <c r="K111" s="230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29"/>
      <c r="I112" s="34"/>
      <c r="J112" s="34"/>
      <c r="K112" s="230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29"/>
      <c r="I113" s="34"/>
      <c r="J113" s="34"/>
      <c r="K113" s="230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29"/>
      <c r="I114" s="34"/>
      <c r="J114" s="34"/>
      <c r="K114" s="230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29"/>
      <c r="I115" s="34"/>
      <c r="J115" s="34"/>
      <c r="K115" s="230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29"/>
      <c r="I116" s="34"/>
      <c r="J116" s="34"/>
      <c r="K116" s="230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29"/>
      <c r="I117" s="34"/>
      <c r="J117" s="34"/>
      <c r="K117" s="230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29"/>
      <c r="I118" s="34"/>
      <c r="J118" s="34"/>
      <c r="K118" s="230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29"/>
      <c r="I119" s="34"/>
      <c r="J119" s="34"/>
      <c r="K119" s="230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29"/>
      <c r="I120" s="34"/>
      <c r="J120" s="34"/>
      <c r="K120" s="230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29"/>
      <c r="I121" s="34"/>
      <c r="J121" s="34"/>
      <c r="K121" s="230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29"/>
      <c r="I122" s="34"/>
      <c r="J122" s="34"/>
      <c r="K122" s="230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29"/>
      <c r="I123" s="34"/>
      <c r="J123" s="34"/>
      <c r="K123" s="230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29"/>
      <c r="I124" s="34"/>
      <c r="J124" s="34"/>
      <c r="K124" s="230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29"/>
      <c r="I125" s="34"/>
      <c r="J125" s="34"/>
      <c r="K125" s="230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29"/>
      <c r="I126" s="34"/>
      <c r="J126" s="34"/>
      <c r="K126" s="230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29"/>
      <c r="I127" s="34"/>
      <c r="J127" s="34"/>
      <c r="K127" s="230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29"/>
      <c r="I128" s="34"/>
      <c r="J128" s="34"/>
      <c r="K128" s="230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29"/>
      <c r="I129" s="34"/>
      <c r="J129" s="34"/>
      <c r="K129" s="230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29"/>
      <c r="I130" s="34"/>
      <c r="J130" s="34"/>
      <c r="K130" s="230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29"/>
      <c r="I131" s="34"/>
      <c r="J131" s="34"/>
      <c r="K131" s="230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29"/>
      <c r="I132" s="34"/>
      <c r="J132" s="34"/>
      <c r="K132" s="230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29"/>
      <c r="I133" s="34"/>
      <c r="J133" s="34"/>
      <c r="K133" s="230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29"/>
      <c r="I134" s="34"/>
      <c r="J134" s="34"/>
      <c r="K134" s="230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29"/>
      <c r="I135" s="34"/>
      <c r="J135" s="34"/>
      <c r="K135" s="230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29"/>
      <c r="I136" s="34"/>
      <c r="J136" s="34"/>
      <c r="K136" s="230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29"/>
      <c r="I137" s="34"/>
      <c r="J137" s="34"/>
      <c r="K137" s="230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29"/>
      <c r="I138" s="34"/>
      <c r="J138" s="34"/>
      <c r="K138" s="230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29"/>
      <c r="I139" s="34"/>
      <c r="J139" s="34"/>
      <c r="K139" s="230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29"/>
      <c r="I140" s="34"/>
      <c r="J140" s="34"/>
      <c r="K140" s="230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29"/>
      <c r="I141" s="34"/>
      <c r="J141" s="34"/>
      <c r="K141" s="230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29"/>
      <c r="I142" s="34"/>
      <c r="J142" s="34"/>
      <c r="K142" s="230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29"/>
      <c r="I143" s="34"/>
      <c r="J143" s="34"/>
      <c r="K143" s="230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29"/>
      <c r="I144" s="34"/>
      <c r="J144" s="34"/>
      <c r="K144" s="230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29"/>
      <c r="I145" s="34"/>
      <c r="J145" s="34"/>
      <c r="K145" s="230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29"/>
      <c r="I146" s="34"/>
      <c r="J146" s="34"/>
      <c r="K146" s="230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29"/>
      <c r="I147" s="34"/>
      <c r="J147" s="34"/>
      <c r="K147" s="230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29"/>
      <c r="I148" s="34"/>
      <c r="J148" s="34"/>
      <c r="K148" s="230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29"/>
      <c r="I149" s="34"/>
      <c r="J149" s="34"/>
      <c r="K149" s="230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29"/>
      <c r="I150" s="34"/>
      <c r="J150" s="34"/>
      <c r="K150" s="230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29"/>
      <c r="I151" s="34"/>
      <c r="J151" s="34"/>
      <c r="K151" s="230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29"/>
      <c r="I152" s="34"/>
      <c r="J152" s="34"/>
      <c r="K152" s="230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29"/>
      <c r="I153" s="34"/>
      <c r="J153" s="34"/>
      <c r="K153" s="230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29"/>
      <c r="I154" s="34"/>
      <c r="J154" s="34"/>
      <c r="K154" s="230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29"/>
      <c r="I155" s="34"/>
      <c r="J155" s="34"/>
      <c r="K155" s="230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29"/>
      <c r="I156" s="34"/>
      <c r="J156" s="34"/>
      <c r="K156" s="230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29"/>
      <c r="I157" s="34"/>
      <c r="J157" s="34"/>
      <c r="K157" s="230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29"/>
      <c r="I158" s="34"/>
      <c r="J158" s="34"/>
      <c r="K158" s="230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29"/>
      <c r="I159" s="34"/>
      <c r="J159" s="34"/>
      <c r="K159" s="230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29"/>
      <c r="I160" s="34"/>
      <c r="J160" s="34"/>
      <c r="K160" s="230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29"/>
      <c r="I161" s="34"/>
      <c r="J161" s="34"/>
      <c r="K161" s="230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29"/>
      <c r="I162" s="34"/>
      <c r="J162" s="34"/>
      <c r="K162" s="230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29"/>
      <c r="I163" s="34"/>
      <c r="J163" s="34"/>
      <c r="K163" s="230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29"/>
      <c r="I164" s="34"/>
      <c r="J164" s="34"/>
      <c r="K164" s="230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29"/>
      <c r="I165" s="34"/>
      <c r="J165" s="34"/>
      <c r="K165" s="230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29"/>
      <c r="I166" s="34"/>
      <c r="J166" s="34"/>
      <c r="K166" s="230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29"/>
      <c r="I167" s="34"/>
      <c r="J167" s="34"/>
      <c r="K167" s="230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29"/>
      <c r="I168" s="34"/>
      <c r="J168" s="34"/>
      <c r="K168" s="230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29"/>
      <c r="I169" s="34"/>
      <c r="J169" s="34"/>
      <c r="K169" s="230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29"/>
      <c r="I170" s="34"/>
      <c r="J170" s="34"/>
      <c r="K170" s="230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29"/>
      <c r="I171" s="34"/>
      <c r="J171" s="34"/>
      <c r="K171" s="230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29"/>
      <c r="I172" s="34"/>
      <c r="J172" s="34"/>
      <c r="K172" s="230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29"/>
      <c r="I173" s="34"/>
      <c r="J173" s="34"/>
      <c r="K173" s="230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29"/>
      <c r="I174" s="34"/>
      <c r="J174" s="34"/>
      <c r="K174" s="230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s="8" customFormat="1" ht="15.6" customHeight="1" x14ac:dyDescent="0.25">
      <c r="A175" s="22"/>
      <c r="B175" s="34"/>
      <c r="C175" s="34"/>
      <c r="D175" s="34"/>
      <c r="E175" s="23"/>
      <c r="F175" s="34"/>
      <c r="G175" s="34"/>
      <c r="H175" s="229"/>
      <c r="I175" s="34"/>
      <c r="J175" s="34"/>
      <c r="K175" s="230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7"/>
      <c r="AE175" s="37"/>
      <c r="AF175" s="37"/>
      <c r="AG175" s="37"/>
      <c r="AH175" s="37"/>
      <c r="AI175" s="37"/>
      <c r="AJ175" s="37"/>
    </row>
    <row r="176" spans="1:36" ht="15.6" customHeight="1" x14ac:dyDescent="0.25">
      <c r="AD176" s="37"/>
      <c r="AE176" s="37"/>
      <c r="AF176" s="37"/>
      <c r="AG176" s="37"/>
      <c r="AH176" s="37"/>
      <c r="AI176" s="37"/>
      <c r="AJ176" s="37"/>
    </row>
  </sheetData>
  <sortState xmlns:xlrd2="http://schemas.microsoft.com/office/spreadsheetml/2017/richdata2" ref="B36:AC37">
    <sortCondition ref="B36:B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2023-10-03T07:24:26Z</dcterms:modified>
</cp:coreProperties>
</file>